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1 H01\Caudal\57 Dic 2025\"/>
    </mc:Choice>
  </mc:AlternateContent>
  <bookViews>
    <workbookView xWindow="28680" yWindow="-120" windowWidth="24240" windowHeight="13020" tabRatio="808"/>
  </bookViews>
  <sheets>
    <sheet name="Resumen mensual" sheetId="40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  <sheet name="Día 29" sheetId="41" r:id="rId30"/>
    <sheet name="Día 30" sheetId="42" r:id="rId31"/>
    <sheet name="Día 31" sheetId="45" r:id="rId32"/>
  </sheets>
  <definedNames>
    <definedName name="_xlnm.Print_Area" localSheetId="1">'Día 1'!$B$1:$O$43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29">'Día 29'!$B$1:$O$43</definedName>
    <definedName name="_xlnm.Print_Area" localSheetId="3">'Día 3'!$B$1:$O$43</definedName>
    <definedName name="_xlnm.Print_Area" localSheetId="30">'Día 30'!$B$1:$O$43</definedName>
    <definedName name="_xlnm.Print_Area" localSheetId="31">'Día 31'!$B$1:$O$43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40" l="1"/>
  <c r="L12" i="40"/>
  <c r="Q46" i="40"/>
  <c r="Q43" i="40"/>
  <c r="P43" i="40"/>
  <c r="Q11" i="40"/>
  <c r="G44" i="40"/>
  <c r="H42" i="40"/>
  <c r="G42" i="40"/>
  <c r="G11" i="40"/>
  <c r="L37" i="40"/>
  <c r="L30" i="40"/>
  <c r="L36" i="40"/>
  <c r="L31" i="40"/>
  <c r="L25" i="40"/>
  <c r="L24" i="40"/>
  <c r="L19" i="40"/>
  <c r="L18" i="40"/>
  <c r="Q44" i="40"/>
  <c r="P44" i="40"/>
  <c r="Q12" i="40"/>
  <c r="Q13" i="40"/>
  <c r="Q14" i="40"/>
  <c r="Q15" i="40"/>
  <c r="Q16" i="40"/>
  <c r="Q17" i="40"/>
  <c r="Q18" i="40"/>
  <c r="Q19" i="40"/>
  <c r="Q20" i="40"/>
  <c r="Q21" i="40"/>
  <c r="Q22" i="40"/>
  <c r="Q23" i="40"/>
  <c r="Q24" i="40"/>
  <c r="Q25" i="40"/>
  <c r="Q26" i="40"/>
  <c r="Q27" i="40"/>
  <c r="Q28" i="40"/>
  <c r="Q29" i="40"/>
  <c r="Q30" i="40"/>
  <c r="Q31" i="40"/>
  <c r="Q32" i="40"/>
  <c r="Q33" i="40"/>
  <c r="Q34" i="40"/>
  <c r="Q35" i="40"/>
  <c r="Q36" i="40"/>
  <c r="Q37" i="40"/>
  <c r="Q38" i="40"/>
  <c r="Q39" i="40"/>
  <c r="Q40" i="40"/>
  <c r="Q41" i="40"/>
  <c r="G12" i="40"/>
  <c r="H12" i="40"/>
  <c r="G13" i="40"/>
  <c r="H13" i="40"/>
  <c r="G14" i="40"/>
  <c r="H14" i="40"/>
  <c r="G15" i="40"/>
  <c r="H15" i="40"/>
  <c r="G16" i="40"/>
  <c r="H16" i="40"/>
  <c r="G17" i="40"/>
  <c r="H17" i="40"/>
  <c r="G18" i="40"/>
  <c r="H18" i="40"/>
  <c r="G19" i="40"/>
  <c r="H19" i="40"/>
  <c r="G20" i="40"/>
  <c r="H20" i="40"/>
  <c r="G21" i="40"/>
  <c r="H21" i="40"/>
  <c r="G22" i="40"/>
  <c r="H22" i="40"/>
  <c r="G23" i="40"/>
  <c r="H23" i="40"/>
  <c r="G24" i="40"/>
  <c r="H24" i="40"/>
  <c r="G25" i="40"/>
  <c r="H25" i="40"/>
  <c r="G26" i="40"/>
  <c r="H26" i="40"/>
  <c r="G27" i="40"/>
  <c r="H27" i="40"/>
  <c r="G28" i="40"/>
  <c r="H28" i="40"/>
  <c r="G29" i="40"/>
  <c r="H29" i="40"/>
  <c r="G30" i="40"/>
  <c r="H30" i="40"/>
  <c r="G31" i="40"/>
  <c r="H31" i="40"/>
  <c r="G32" i="40"/>
  <c r="H32" i="40"/>
  <c r="G33" i="40"/>
  <c r="H33" i="40"/>
  <c r="G34" i="40"/>
  <c r="H34" i="40"/>
  <c r="G35" i="40"/>
  <c r="H35" i="40"/>
  <c r="G36" i="40"/>
  <c r="H36" i="40"/>
  <c r="G37" i="40"/>
  <c r="H37" i="40"/>
  <c r="G38" i="40"/>
  <c r="H38" i="40"/>
  <c r="G39" i="40"/>
  <c r="H39" i="40"/>
  <c r="G40" i="40"/>
  <c r="H40" i="40"/>
  <c r="G41" i="40"/>
  <c r="H41" i="40"/>
  <c r="H11" i="40"/>
  <c r="P41" i="40" l="1"/>
  <c r="P39" i="40"/>
  <c r="F41" i="40"/>
  <c r="F40" i="40"/>
  <c r="D26" i="19" l="1"/>
  <c r="E26" i="19" s="1"/>
  <c r="C8" i="45" l="1"/>
  <c r="D16" i="45" s="1"/>
  <c r="E16" i="45" s="1"/>
  <c r="D26" i="45"/>
  <c r="C8" i="42"/>
  <c r="D21" i="45"/>
  <c r="E21" i="45" s="1"/>
  <c r="E32" i="45" l="1"/>
  <c r="D32" i="45"/>
  <c r="D31" i="45"/>
  <c r="E31" i="45" s="1"/>
  <c r="E30" i="45"/>
  <c r="D30" i="45"/>
  <c r="D29" i="45"/>
  <c r="E29" i="45" s="1"/>
  <c r="E28" i="45"/>
  <c r="D28" i="45"/>
  <c r="E26" i="45"/>
  <c r="E25" i="45"/>
  <c r="D25" i="45"/>
  <c r="D24" i="45"/>
  <c r="E24" i="45" s="1"/>
  <c r="E23" i="45"/>
  <c r="D23" i="45"/>
  <c r="E20" i="45"/>
  <c r="D20" i="45"/>
  <c r="D19" i="45"/>
  <c r="E19" i="45" s="1"/>
  <c r="E18" i="45"/>
  <c r="D18" i="45"/>
  <c r="E15" i="45"/>
  <c r="D15" i="45"/>
  <c r="D14" i="45"/>
  <c r="E14" i="45" s="1"/>
  <c r="E13" i="45"/>
  <c r="D13" i="45"/>
  <c r="D12" i="45"/>
  <c r="E12" i="45" s="1"/>
  <c r="E11" i="45"/>
  <c r="D11" i="45"/>
  <c r="D10" i="45"/>
  <c r="E10" i="45" s="1"/>
  <c r="E17" i="33" l="1"/>
  <c r="F37" i="40" l="1"/>
  <c r="F38" i="40"/>
  <c r="F39" i="40"/>
  <c r="C8" i="41" l="1"/>
  <c r="C8" i="34"/>
  <c r="C8" i="33"/>
  <c r="D16" i="33" s="1"/>
  <c r="P40" i="40" l="1"/>
  <c r="P37" i="40" l="1"/>
  <c r="P38" i="40"/>
  <c r="F29" i="40" l="1"/>
  <c r="F30" i="40"/>
  <c r="F31" i="40"/>
  <c r="F32" i="40"/>
  <c r="F33" i="40"/>
  <c r="F34" i="40"/>
  <c r="F35" i="40"/>
  <c r="F36" i="40"/>
  <c r="F22" i="40"/>
  <c r="F23" i="40"/>
  <c r="F24" i="40"/>
  <c r="F25" i="40"/>
  <c r="F26" i="40"/>
  <c r="F27" i="40"/>
  <c r="F28" i="40"/>
  <c r="F15" i="40"/>
  <c r="F16" i="40"/>
  <c r="F17" i="40"/>
  <c r="F18" i="40"/>
  <c r="F19" i="40"/>
  <c r="F20" i="40"/>
  <c r="F21" i="40"/>
  <c r="F11" i="40"/>
  <c r="F12" i="40"/>
  <c r="F13" i="40"/>
  <c r="F14" i="40"/>
  <c r="D16" i="42"/>
  <c r="E16" i="42" s="1"/>
  <c r="D16" i="41"/>
  <c r="E16" i="41" s="1"/>
  <c r="D32" i="42"/>
  <c r="E32" i="42"/>
  <c r="D31" i="42"/>
  <c r="E31" i="42"/>
  <c r="D30" i="42"/>
  <c r="E30" i="42"/>
  <c r="D29" i="42"/>
  <c r="E29" i="42"/>
  <c r="D28" i="42"/>
  <c r="E28" i="42"/>
  <c r="D26" i="42"/>
  <c r="E26" i="42" s="1"/>
  <c r="D25" i="42"/>
  <c r="E25" i="42" s="1"/>
  <c r="D24" i="42"/>
  <c r="E24" i="42"/>
  <c r="D23" i="42"/>
  <c r="E23" i="42" s="1"/>
  <c r="D21" i="42"/>
  <c r="E21" i="42" s="1"/>
  <c r="D20" i="42"/>
  <c r="E20" i="42"/>
  <c r="D19" i="42"/>
  <c r="E19" i="42" s="1"/>
  <c r="D18" i="42"/>
  <c r="E18" i="42" s="1"/>
  <c r="D15" i="42"/>
  <c r="E15" i="42" s="1"/>
  <c r="D14" i="42"/>
  <c r="E14" i="42"/>
  <c r="D13" i="42"/>
  <c r="E13" i="42" s="1"/>
  <c r="D12" i="42"/>
  <c r="E12" i="42"/>
  <c r="D11" i="42"/>
  <c r="E11" i="42"/>
  <c r="D10" i="42"/>
  <c r="E10" i="42" s="1"/>
  <c r="D32" i="41"/>
  <c r="E32" i="41" s="1"/>
  <c r="D31" i="41"/>
  <c r="E31" i="41" s="1"/>
  <c r="D30" i="41"/>
  <c r="E30" i="41" s="1"/>
  <c r="D29" i="41"/>
  <c r="E29" i="41"/>
  <c r="D28" i="41"/>
  <c r="E28" i="41" s="1"/>
  <c r="D26" i="41"/>
  <c r="E26" i="41" s="1"/>
  <c r="D25" i="41"/>
  <c r="E25" i="41"/>
  <c r="D24" i="41"/>
  <c r="E24" i="41"/>
  <c r="D23" i="41"/>
  <c r="E23" i="41"/>
  <c r="D21" i="41"/>
  <c r="E21" i="41" s="1"/>
  <c r="D20" i="41"/>
  <c r="E20" i="41" s="1"/>
  <c r="D19" i="41"/>
  <c r="E19" i="41" s="1"/>
  <c r="D18" i="41"/>
  <c r="E18" i="41"/>
  <c r="D15" i="41"/>
  <c r="E15" i="41" s="1"/>
  <c r="D14" i="41"/>
  <c r="E14" i="41"/>
  <c r="D13" i="41"/>
  <c r="E13" i="41"/>
  <c r="D12" i="41"/>
  <c r="E12" i="41"/>
  <c r="D11" i="41"/>
  <c r="E11" i="41" s="1"/>
  <c r="D10" i="41"/>
  <c r="E10" i="41" s="1"/>
  <c r="P15" i="40"/>
  <c r="P20" i="40"/>
  <c r="P25" i="40"/>
  <c r="P28" i="40"/>
  <c r="P29" i="40"/>
  <c r="P30" i="40"/>
  <c r="P31" i="40"/>
  <c r="P32" i="40"/>
  <c r="P33" i="40"/>
  <c r="P34" i="40"/>
  <c r="E16" i="33"/>
  <c r="C8" i="32"/>
  <c r="D16" i="32" s="1"/>
  <c r="E16" i="32" s="1"/>
  <c r="D26" i="16"/>
  <c r="E26" i="16" s="1"/>
  <c r="D26" i="11"/>
  <c r="E26" i="11" s="1"/>
  <c r="D26" i="10"/>
  <c r="E26" i="10" s="1"/>
  <c r="D21" i="12"/>
  <c r="E21" i="12" s="1"/>
  <c r="D26" i="14"/>
  <c r="E26" i="14" s="1"/>
  <c r="D26" i="13"/>
  <c r="E26" i="13" s="1"/>
  <c r="D26" i="12"/>
  <c r="E26" i="12" s="1"/>
  <c r="D26" i="15"/>
  <c r="E26" i="15" s="1"/>
  <c r="D26" i="17"/>
  <c r="E26" i="17" s="1"/>
  <c r="D26" i="18"/>
  <c r="E26" i="18" s="1"/>
  <c r="D26" i="22"/>
  <c r="E26" i="22" s="1"/>
  <c r="D26" i="21"/>
  <c r="E26" i="21" s="1"/>
  <c r="D26" i="20"/>
  <c r="E26" i="20" s="1"/>
  <c r="D16" i="7"/>
  <c r="E16" i="7" s="1"/>
  <c r="D16" i="34"/>
  <c r="E16" i="34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E16" i="26" s="1"/>
  <c r="C8" i="25"/>
  <c r="D16" i="25" s="1"/>
  <c r="E16" i="25" s="1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C8" i="20"/>
  <c r="D16" i="20" s="1"/>
  <c r="E16" i="20" s="1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D16" i="12" s="1"/>
  <c r="E16" i="12" s="1"/>
  <c r="C8" i="11"/>
  <c r="D16" i="11" s="1"/>
  <c r="E16" i="11" s="1"/>
  <c r="C8" i="10"/>
  <c r="D16" i="10" s="1"/>
  <c r="E16" i="10" s="1"/>
  <c r="D10" i="14"/>
  <c r="E10" i="14" s="1"/>
  <c r="D21" i="7"/>
  <c r="E21" i="7" s="1"/>
  <c r="D26" i="9"/>
  <c r="E26" i="9" s="1"/>
  <c r="C8" i="9"/>
  <c r="D16" i="9" s="1"/>
  <c r="E16" i="9" s="1"/>
  <c r="D26" i="8"/>
  <c r="E26" i="8" s="1"/>
  <c r="C8" i="8"/>
  <c r="D16" i="8" s="1"/>
  <c r="E16" i="8" s="1"/>
  <c r="D26" i="7"/>
  <c r="E26" i="7" s="1"/>
  <c r="D26" i="23"/>
  <c r="E26" i="23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E26" i="26" s="1"/>
  <c r="D26" i="25"/>
  <c r="E26" i="25" s="1"/>
  <c r="D26" i="24"/>
  <c r="E26" i="24" s="1"/>
  <c r="D24" i="7"/>
  <c r="E24" i="7"/>
  <c r="D32" i="34"/>
  <c r="E32" i="34"/>
  <c r="D31" i="34"/>
  <c r="E31" i="34"/>
  <c r="D30" i="34"/>
  <c r="E30" i="34"/>
  <c r="D29" i="34"/>
  <c r="E29" i="34" s="1"/>
  <c r="D28" i="34"/>
  <c r="E28" i="34"/>
  <c r="D25" i="34"/>
  <c r="E25" i="34" s="1"/>
  <c r="D24" i="34"/>
  <c r="E24" i="34"/>
  <c r="D23" i="34"/>
  <c r="E23" i="34"/>
  <c r="D21" i="34"/>
  <c r="E21" i="34" s="1"/>
  <c r="D20" i="34"/>
  <c r="E20" i="34"/>
  <c r="D19" i="34"/>
  <c r="E19" i="34"/>
  <c r="D18" i="34"/>
  <c r="E18" i="34" s="1"/>
  <c r="D15" i="34"/>
  <c r="E15" i="34" s="1"/>
  <c r="D14" i="34"/>
  <c r="E14" i="34" s="1"/>
  <c r="D13" i="34"/>
  <c r="E13" i="34"/>
  <c r="D12" i="34"/>
  <c r="E12" i="34" s="1"/>
  <c r="D11" i="34"/>
  <c r="E11" i="34"/>
  <c r="D10" i="34"/>
  <c r="E10" i="34"/>
  <c r="D32" i="33"/>
  <c r="E32" i="33"/>
  <c r="D31" i="33"/>
  <c r="E31" i="33" s="1"/>
  <c r="D30" i="33"/>
  <c r="E30" i="33" s="1"/>
  <c r="D29" i="33"/>
  <c r="E29" i="33" s="1"/>
  <c r="D28" i="33"/>
  <c r="E28" i="33"/>
  <c r="D25" i="33"/>
  <c r="E25" i="33" s="1"/>
  <c r="D24" i="33"/>
  <c r="E24" i="33"/>
  <c r="D23" i="33"/>
  <c r="E23" i="33" s="1"/>
  <c r="D21" i="33"/>
  <c r="E21" i="33" s="1"/>
  <c r="D20" i="33"/>
  <c r="E20" i="33"/>
  <c r="D19" i="33"/>
  <c r="E19" i="33" s="1"/>
  <c r="D18" i="33"/>
  <c r="E18" i="33" s="1"/>
  <c r="D15" i="33"/>
  <c r="E15" i="33" s="1"/>
  <c r="D14" i="33"/>
  <c r="E14" i="33"/>
  <c r="D13" i="33"/>
  <c r="E13" i="33" s="1"/>
  <c r="D12" i="33"/>
  <c r="E12" i="33"/>
  <c r="D11" i="33"/>
  <c r="E11" i="33"/>
  <c r="D10" i="33"/>
  <c r="E10" i="33"/>
  <c r="D32" i="32"/>
  <c r="E32" i="32" s="1"/>
  <c r="D31" i="32"/>
  <c r="E31" i="32" s="1"/>
  <c r="D30" i="32"/>
  <c r="E30" i="32" s="1"/>
  <c r="D29" i="32"/>
  <c r="E29" i="32"/>
  <c r="D28" i="32"/>
  <c r="E28" i="32" s="1"/>
  <c r="D25" i="32"/>
  <c r="E25" i="32"/>
  <c r="D24" i="32"/>
  <c r="E24" i="32"/>
  <c r="D23" i="32"/>
  <c r="E23" i="32"/>
  <c r="D21" i="32"/>
  <c r="E21" i="32" s="1"/>
  <c r="D20" i="32"/>
  <c r="E20" i="32" s="1"/>
  <c r="D19" i="32"/>
  <c r="E19" i="32"/>
  <c r="D18" i="32"/>
  <c r="E18" i="32" s="1"/>
  <c r="D15" i="32"/>
  <c r="E15" i="32"/>
  <c r="D14" i="32"/>
  <c r="E14" i="32"/>
  <c r="D13" i="32"/>
  <c r="E13" i="32"/>
  <c r="D12" i="32"/>
  <c r="E12" i="32"/>
  <c r="D11" i="32"/>
  <c r="E11" i="32"/>
  <c r="D10" i="32"/>
  <c r="E10" i="32" s="1"/>
  <c r="D32" i="31"/>
  <c r="E32" i="31"/>
  <c r="D31" i="31"/>
  <c r="E31" i="31" s="1"/>
  <c r="D30" i="31"/>
  <c r="E30" i="31"/>
  <c r="D29" i="31"/>
  <c r="E29" i="31"/>
  <c r="D28" i="31"/>
  <c r="E28" i="31"/>
  <c r="D25" i="31"/>
  <c r="E25" i="31"/>
  <c r="D24" i="31"/>
  <c r="E24" i="31"/>
  <c r="D23" i="31"/>
  <c r="E23" i="31" s="1"/>
  <c r="D21" i="31"/>
  <c r="E21" i="31" s="1"/>
  <c r="D20" i="31"/>
  <c r="E20" i="31" s="1"/>
  <c r="D19" i="31"/>
  <c r="E19" i="31"/>
  <c r="D18" i="31"/>
  <c r="E18" i="31" s="1"/>
  <c r="D15" i="31"/>
  <c r="E15" i="31"/>
  <c r="D14" i="31"/>
  <c r="E14" i="31"/>
  <c r="D13" i="31"/>
  <c r="E13" i="31"/>
  <c r="D12" i="31"/>
  <c r="E12" i="31" s="1"/>
  <c r="D11" i="31"/>
  <c r="E11" i="31" s="1"/>
  <c r="D10" i="31"/>
  <c r="E10" i="31" s="1"/>
  <c r="D32" i="30"/>
  <c r="E32" i="30"/>
  <c r="D31" i="30"/>
  <c r="E31" i="30" s="1"/>
  <c r="D30" i="30"/>
  <c r="E30" i="30"/>
  <c r="D29" i="30"/>
  <c r="E29" i="30"/>
  <c r="D28" i="30"/>
  <c r="E27" i="30"/>
  <c r="D25" i="30"/>
  <c r="E25" i="30" s="1"/>
  <c r="D24" i="30"/>
  <c r="E24" i="30"/>
  <c r="D23" i="30"/>
  <c r="E23" i="30" s="1"/>
  <c r="D21" i="30"/>
  <c r="E21" i="30" s="1"/>
  <c r="D20" i="30"/>
  <c r="E20" i="30"/>
  <c r="D19" i="30"/>
  <c r="E19" i="30"/>
  <c r="D18" i="30"/>
  <c r="E18" i="30"/>
  <c r="D15" i="30"/>
  <c r="E15" i="30"/>
  <c r="D14" i="30"/>
  <c r="E14" i="30"/>
  <c r="D13" i="30"/>
  <c r="E13" i="30" s="1"/>
  <c r="D12" i="30"/>
  <c r="E12" i="30"/>
  <c r="D11" i="30"/>
  <c r="E11" i="30" s="1"/>
  <c r="D10" i="30"/>
  <c r="E10" i="30"/>
  <c r="D32" i="29"/>
  <c r="E32" i="29"/>
  <c r="D31" i="29"/>
  <c r="E31" i="29"/>
  <c r="D30" i="29"/>
  <c r="E30" i="29"/>
  <c r="D29" i="29"/>
  <c r="E29" i="29"/>
  <c r="D28" i="29"/>
  <c r="E28" i="29" s="1"/>
  <c r="D25" i="29"/>
  <c r="E25" i="29"/>
  <c r="D24" i="29"/>
  <c r="E24" i="29" s="1"/>
  <c r="D23" i="29"/>
  <c r="E23" i="29"/>
  <c r="D21" i="29"/>
  <c r="E21" i="29" s="1"/>
  <c r="D20" i="29"/>
  <c r="E20" i="29"/>
  <c r="D19" i="29"/>
  <c r="E19" i="29"/>
  <c r="D18" i="29"/>
  <c r="E18" i="29"/>
  <c r="D15" i="29"/>
  <c r="E15" i="29" s="1"/>
  <c r="D14" i="29"/>
  <c r="E14" i="29"/>
  <c r="D13" i="29"/>
  <c r="E13" i="29" s="1"/>
  <c r="D12" i="29"/>
  <c r="E12" i="29"/>
  <c r="D11" i="29"/>
  <c r="E11" i="29" s="1"/>
  <c r="D10" i="29"/>
  <c r="E10" i="29"/>
  <c r="D32" i="28"/>
  <c r="E32" i="28"/>
  <c r="D31" i="28"/>
  <c r="E31" i="28"/>
  <c r="D30" i="28"/>
  <c r="E30" i="28"/>
  <c r="D29" i="28"/>
  <c r="E29" i="28" s="1"/>
  <c r="D28" i="28"/>
  <c r="E28" i="28"/>
  <c r="D25" i="28"/>
  <c r="E25" i="28" s="1"/>
  <c r="D24" i="28"/>
  <c r="E24" i="28"/>
  <c r="D23" i="28"/>
  <c r="E23" i="28" s="1"/>
  <c r="D21" i="28"/>
  <c r="E21" i="28" s="1"/>
  <c r="D20" i="28"/>
  <c r="E20" i="28"/>
  <c r="D19" i="28"/>
  <c r="E19" i="28"/>
  <c r="D18" i="28"/>
  <c r="E18" i="28"/>
  <c r="D15" i="28"/>
  <c r="E15" i="28" s="1"/>
  <c r="D14" i="28"/>
  <c r="E14" i="28"/>
  <c r="D13" i="28"/>
  <c r="E13" i="28" s="1"/>
  <c r="D12" i="28"/>
  <c r="E12" i="28"/>
  <c r="D11" i="28"/>
  <c r="E11" i="28"/>
  <c r="D10" i="28"/>
  <c r="E10" i="28"/>
  <c r="D32" i="27"/>
  <c r="E32" i="27"/>
  <c r="D31" i="27"/>
  <c r="E31" i="27"/>
  <c r="D30" i="27"/>
  <c r="E30" i="27" s="1"/>
  <c r="D29" i="27"/>
  <c r="E29" i="27"/>
  <c r="D28" i="27"/>
  <c r="E28" i="27" s="1"/>
  <c r="D25" i="27"/>
  <c r="E25" i="27"/>
  <c r="D24" i="27"/>
  <c r="E24" i="27"/>
  <c r="D23" i="27"/>
  <c r="E23" i="27"/>
  <c r="D21" i="27"/>
  <c r="E21" i="27" s="1"/>
  <c r="D20" i="27"/>
  <c r="E20" i="27"/>
  <c r="D19" i="27"/>
  <c r="E19" i="27" s="1"/>
  <c r="D18" i="27"/>
  <c r="E18" i="27" s="1"/>
  <c r="D15" i="27"/>
  <c r="E15" i="27"/>
  <c r="D14" i="27"/>
  <c r="E14" i="27" s="1"/>
  <c r="D13" i="27"/>
  <c r="E13" i="27"/>
  <c r="D12" i="27"/>
  <c r="E12" i="27"/>
  <c r="D11" i="27"/>
  <c r="E11" i="27"/>
  <c r="D10" i="27"/>
  <c r="E10" i="27"/>
  <c r="D32" i="26"/>
  <c r="E32" i="26"/>
  <c r="D31" i="26"/>
  <c r="E31" i="26" s="1"/>
  <c r="D30" i="26"/>
  <c r="E30" i="26"/>
  <c r="D29" i="26"/>
  <c r="E29" i="26" s="1"/>
  <c r="D28" i="26"/>
  <c r="E28" i="26"/>
  <c r="D25" i="26"/>
  <c r="E25" i="26"/>
  <c r="D24" i="26"/>
  <c r="E24" i="26"/>
  <c r="D23" i="26"/>
  <c r="E23" i="26"/>
  <c r="D21" i="26"/>
  <c r="E21" i="26" s="1"/>
  <c r="D20" i="26"/>
  <c r="E20" i="26" s="1"/>
  <c r="D19" i="26"/>
  <c r="E19" i="26"/>
  <c r="D18" i="26"/>
  <c r="E18" i="26" s="1"/>
  <c r="D15" i="26"/>
  <c r="E15" i="26"/>
  <c r="D14" i="26"/>
  <c r="E14" i="26" s="1"/>
  <c r="D13" i="26"/>
  <c r="E13" i="26"/>
  <c r="D12" i="26"/>
  <c r="E12" i="26"/>
  <c r="D11" i="26"/>
  <c r="E11" i="26"/>
  <c r="D10" i="26"/>
  <c r="E10" i="26"/>
  <c r="D32" i="25"/>
  <c r="E32" i="25" s="1"/>
  <c r="D31" i="25"/>
  <c r="E31" i="25"/>
  <c r="D30" i="25"/>
  <c r="E30" i="25" s="1"/>
  <c r="D29" i="25"/>
  <c r="E29" i="25"/>
  <c r="D28" i="25"/>
  <c r="E28" i="25"/>
  <c r="D25" i="25"/>
  <c r="E25" i="25"/>
  <c r="D24" i="25"/>
  <c r="E24" i="25"/>
  <c r="D23" i="25"/>
  <c r="E23" i="25"/>
  <c r="D21" i="25"/>
  <c r="E21" i="25" s="1"/>
  <c r="D20" i="25"/>
  <c r="E20" i="25"/>
  <c r="D19" i="25"/>
  <c r="E19" i="25" s="1"/>
  <c r="D18" i="25"/>
  <c r="E17" i="25"/>
  <c r="D15" i="25"/>
  <c r="E15" i="25" s="1"/>
  <c r="D14" i="25"/>
  <c r="E14" i="25"/>
  <c r="D13" i="25"/>
  <c r="E13" i="25"/>
  <c r="D12" i="25"/>
  <c r="E12" i="25"/>
  <c r="D11" i="25"/>
  <c r="E11" i="25" s="1"/>
  <c r="D10" i="25"/>
  <c r="E10" i="25" s="1"/>
  <c r="D32" i="24"/>
  <c r="E32" i="24" s="1"/>
  <c r="D31" i="24"/>
  <c r="E31" i="24" s="1"/>
  <c r="D30" i="24"/>
  <c r="E30" i="24" s="1"/>
  <c r="D29" i="24"/>
  <c r="E29" i="24"/>
  <c r="D28" i="24"/>
  <c r="E28" i="24"/>
  <c r="D25" i="24"/>
  <c r="E25" i="24"/>
  <c r="D24" i="24"/>
  <c r="E24" i="24" s="1"/>
  <c r="D23" i="24"/>
  <c r="E23" i="24" s="1"/>
  <c r="D21" i="24"/>
  <c r="E21" i="24" s="1"/>
  <c r="D20" i="24"/>
  <c r="E20" i="24"/>
  <c r="D19" i="24"/>
  <c r="E19" i="24"/>
  <c r="D18" i="24"/>
  <c r="E18" i="24"/>
  <c r="D15" i="24"/>
  <c r="E15" i="24"/>
  <c r="D14" i="24"/>
  <c r="E14" i="24"/>
  <c r="D13" i="24"/>
  <c r="E13" i="24"/>
  <c r="D12" i="24"/>
  <c r="E12" i="24"/>
  <c r="D11" i="24"/>
  <c r="E11" i="24"/>
  <c r="D10" i="24"/>
  <c r="E10" i="24"/>
  <c r="D32" i="23"/>
  <c r="E32" i="23"/>
  <c r="D31" i="23"/>
  <c r="E31" i="23"/>
  <c r="D30" i="23"/>
  <c r="E30" i="23"/>
  <c r="D29" i="23"/>
  <c r="E29" i="23"/>
  <c r="D28" i="23"/>
  <c r="E28" i="23"/>
  <c r="D25" i="23"/>
  <c r="E25" i="23"/>
  <c r="D24" i="23"/>
  <c r="E24" i="23"/>
  <c r="D23" i="23"/>
  <c r="E23" i="23"/>
  <c r="D21" i="23"/>
  <c r="E21" i="23" s="1"/>
  <c r="D20" i="23"/>
  <c r="E20" i="23" s="1"/>
  <c r="D19" i="23"/>
  <c r="E19" i="23"/>
  <c r="D18" i="23"/>
  <c r="E18" i="23"/>
  <c r="D15" i="23"/>
  <c r="E15" i="23"/>
  <c r="D14" i="23"/>
  <c r="E14" i="23" s="1"/>
  <c r="D13" i="23"/>
  <c r="E13" i="23" s="1"/>
  <c r="D12" i="23"/>
  <c r="E12" i="23" s="1"/>
  <c r="D11" i="23"/>
  <c r="E11" i="23" s="1"/>
  <c r="D10" i="23"/>
  <c r="E10" i="23" s="1"/>
  <c r="D32" i="22"/>
  <c r="E32" i="22"/>
  <c r="D31" i="22"/>
  <c r="E31" i="22"/>
  <c r="D30" i="22"/>
  <c r="E30" i="22"/>
  <c r="D29" i="22"/>
  <c r="E29" i="22" s="1"/>
  <c r="D28" i="22"/>
  <c r="E28" i="22" s="1"/>
  <c r="D25" i="22"/>
  <c r="E25" i="22" s="1"/>
  <c r="D24" i="22"/>
  <c r="E24" i="22" s="1"/>
  <c r="D23" i="22"/>
  <c r="E23" i="22" s="1"/>
  <c r="D21" i="22"/>
  <c r="E21" i="22" s="1"/>
  <c r="D20" i="22"/>
  <c r="E20" i="22"/>
  <c r="D19" i="22"/>
  <c r="E19" i="22"/>
  <c r="D18" i="22"/>
  <c r="E18" i="22"/>
  <c r="D15" i="22"/>
  <c r="E15" i="22"/>
  <c r="D14" i="22"/>
  <c r="E14" i="22"/>
  <c r="D13" i="22"/>
  <c r="E13" i="22"/>
  <c r="D12" i="22"/>
  <c r="E12" i="22"/>
  <c r="D11" i="22"/>
  <c r="E11" i="22"/>
  <c r="D10" i="22"/>
  <c r="E10" i="22"/>
  <c r="D32" i="21"/>
  <c r="E32" i="21"/>
  <c r="D31" i="21"/>
  <c r="E31" i="21"/>
  <c r="D30" i="21"/>
  <c r="E30" i="21"/>
  <c r="D29" i="21"/>
  <c r="E29" i="21"/>
  <c r="D28" i="21"/>
  <c r="E28" i="21" s="1"/>
  <c r="D25" i="21"/>
  <c r="E25" i="21"/>
  <c r="D24" i="21"/>
  <c r="E24" i="21"/>
  <c r="D23" i="21"/>
  <c r="E23" i="21"/>
  <c r="D21" i="21"/>
  <c r="E21" i="21" s="1"/>
  <c r="D20" i="21"/>
  <c r="E20" i="21"/>
  <c r="D19" i="21"/>
  <c r="E19" i="21" s="1"/>
  <c r="D18" i="21"/>
  <c r="E18" i="21" s="1"/>
  <c r="D15" i="21"/>
  <c r="E15" i="21" s="1"/>
  <c r="D14" i="21"/>
  <c r="E14" i="21" s="1"/>
  <c r="D13" i="21"/>
  <c r="E13" i="21" s="1"/>
  <c r="D12" i="21"/>
  <c r="E12" i="21"/>
  <c r="D11" i="21"/>
  <c r="E11" i="21"/>
  <c r="D10" i="21"/>
  <c r="E10" i="21"/>
  <c r="D32" i="20"/>
  <c r="E32" i="20" s="1"/>
  <c r="D31" i="20"/>
  <c r="E31" i="20" s="1"/>
  <c r="D30" i="20"/>
  <c r="E30" i="20" s="1"/>
  <c r="D29" i="20"/>
  <c r="E29" i="20" s="1"/>
  <c r="D28" i="20"/>
  <c r="E28" i="20" s="1"/>
  <c r="D25" i="20"/>
  <c r="E25" i="20"/>
  <c r="D24" i="20"/>
  <c r="E24" i="20"/>
  <c r="D23" i="20"/>
  <c r="E23" i="20"/>
  <c r="D21" i="20"/>
  <c r="E21" i="20" s="1"/>
  <c r="D20" i="20"/>
  <c r="E20" i="20"/>
  <c r="D19" i="20"/>
  <c r="E19" i="20"/>
  <c r="D18" i="20"/>
  <c r="E18" i="20" s="1"/>
  <c r="D15" i="20"/>
  <c r="E15" i="20"/>
  <c r="D14" i="20"/>
  <c r="E14" i="20"/>
  <c r="D13" i="20"/>
  <c r="E13" i="20"/>
  <c r="D12" i="20"/>
  <c r="E12" i="20"/>
  <c r="D11" i="20"/>
  <c r="E11" i="20"/>
  <c r="D10" i="20"/>
  <c r="E10" i="20"/>
  <c r="D32" i="19"/>
  <c r="E32" i="19"/>
  <c r="D31" i="19"/>
  <c r="E31" i="19" s="1"/>
  <c r="D30" i="19"/>
  <c r="E30" i="19" s="1"/>
  <c r="D29" i="19"/>
  <c r="E29" i="19" s="1"/>
  <c r="D28" i="19"/>
  <c r="E28" i="19"/>
  <c r="D25" i="19"/>
  <c r="E25" i="19"/>
  <c r="D24" i="19"/>
  <c r="E24" i="19"/>
  <c r="D23" i="19"/>
  <c r="E23" i="19" s="1"/>
  <c r="D21" i="19"/>
  <c r="E21" i="19" s="1"/>
  <c r="D20" i="19"/>
  <c r="E20" i="19"/>
  <c r="D19" i="19"/>
  <c r="E19" i="19" s="1"/>
  <c r="D18" i="19"/>
  <c r="E18" i="19"/>
  <c r="D15" i="19"/>
  <c r="E15" i="19"/>
  <c r="D14" i="19"/>
  <c r="E14" i="19"/>
  <c r="D13" i="19"/>
  <c r="E13" i="19"/>
  <c r="D12" i="19"/>
  <c r="E12" i="19"/>
  <c r="D11" i="19"/>
  <c r="E11" i="19"/>
  <c r="D10" i="19"/>
  <c r="E10" i="19"/>
  <c r="D32" i="18"/>
  <c r="E32" i="18" s="1"/>
  <c r="D31" i="18"/>
  <c r="E31" i="18"/>
  <c r="D30" i="18"/>
  <c r="E30" i="18"/>
  <c r="D29" i="18"/>
  <c r="E29" i="18"/>
  <c r="D28" i="18"/>
  <c r="E28" i="18"/>
  <c r="D25" i="18"/>
  <c r="E25" i="18"/>
  <c r="D24" i="18"/>
  <c r="E24" i="18"/>
  <c r="D23" i="18"/>
  <c r="E23" i="18"/>
  <c r="D21" i="18"/>
  <c r="E21" i="18" s="1"/>
  <c r="D20" i="18"/>
  <c r="E20" i="18"/>
  <c r="D19" i="18"/>
  <c r="E19" i="18" s="1"/>
  <c r="D18" i="18"/>
  <c r="E18" i="18"/>
  <c r="D15" i="18"/>
  <c r="E15" i="18"/>
  <c r="D14" i="18"/>
  <c r="E14" i="18"/>
  <c r="D13" i="18"/>
  <c r="E13" i="18" s="1"/>
  <c r="D12" i="18"/>
  <c r="E12" i="18" s="1"/>
  <c r="D11" i="18"/>
  <c r="E11" i="18"/>
  <c r="D10" i="18"/>
  <c r="E10" i="18"/>
  <c r="D32" i="17"/>
  <c r="E32" i="17" s="1"/>
  <c r="D31" i="17"/>
  <c r="E31" i="17"/>
  <c r="D30" i="17"/>
  <c r="E30" i="17"/>
  <c r="D29" i="17"/>
  <c r="E29" i="17" s="1"/>
  <c r="D28" i="17"/>
  <c r="E28" i="17" s="1"/>
  <c r="D25" i="17"/>
  <c r="E25" i="17" s="1"/>
  <c r="D24" i="17"/>
  <c r="E24" i="17"/>
  <c r="D23" i="17"/>
  <c r="E23" i="17" s="1"/>
  <c r="D21" i="17"/>
  <c r="E21" i="17" s="1"/>
  <c r="D20" i="17"/>
  <c r="E20" i="17" s="1"/>
  <c r="D19" i="17"/>
  <c r="E19" i="17"/>
  <c r="D18" i="17"/>
  <c r="E18" i="17"/>
  <c r="D15" i="17"/>
  <c r="E15" i="17"/>
  <c r="D14" i="17"/>
  <c r="E14" i="17"/>
  <c r="D13" i="17"/>
  <c r="E13" i="17"/>
  <c r="D12" i="17"/>
  <c r="E12" i="17"/>
  <c r="D11" i="17"/>
  <c r="E11" i="17" s="1"/>
  <c r="D10" i="17"/>
  <c r="E10" i="17"/>
  <c r="D32" i="16"/>
  <c r="E32" i="16"/>
  <c r="D31" i="16"/>
  <c r="E31" i="16"/>
  <c r="D30" i="16"/>
  <c r="E30" i="16"/>
  <c r="D29" i="16"/>
  <c r="E29" i="16"/>
  <c r="D28" i="16"/>
  <c r="E28" i="16"/>
  <c r="D25" i="16"/>
  <c r="E25" i="16"/>
  <c r="D24" i="16"/>
  <c r="E24" i="16"/>
  <c r="D23" i="16"/>
  <c r="E23" i="16" s="1"/>
  <c r="D21" i="16"/>
  <c r="E21" i="16" s="1"/>
  <c r="D20" i="16"/>
  <c r="E20" i="16"/>
  <c r="D19" i="16"/>
  <c r="E19" i="16"/>
  <c r="D18" i="16"/>
  <c r="E18" i="16"/>
  <c r="D15" i="16"/>
  <c r="E15" i="16"/>
  <c r="D14" i="16"/>
  <c r="E14" i="16" s="1"/>
  <c r="D13" i="16"/>
  <c r="E13" i="16" s="1"/>
  <c r="D12" i="16"/>
  <c r="E12" i="16"/>
  <c r="D11" i="16"/>
  <c r="E11" i="16"/>
  <c r="D10" i="16"/>
  <c r="E10" i="16"/>
  <c r="D32" i="15"/>
  <c r="E32" i="15"/>
  <c r="D31" i="15"/>
  <c r="E31" i="15"/>
  <c r="D30" i="15"/>
  <c r="E30" i="15"/>
  <c r="D29" i="15"/>
  <c r="E29" i="15" s="1"/>
  <c r="D28" i="15"/>
  <c r="E28" i="15" s="1"/>
  <c r="D25" i="15"/>
  <c r="E25" i="15"/>
  <c r="D24" i="15"/>
  <c r="E24" i="15"/>
  <c r="D23" i="15"/>
  <c r="E23" i="15"/>
  <c r="D21" i="15"/>
  <c r="E21" i="15" s="1"/>
  <c r="D20" i="15"/>
  <c r="E20" i="15"/>
  <c r="D19" i="15"/>
  <c r="E19" i="15" s="1"/>
  <c r="D18" i="15"/>
  <c r="E18" i="15" s="1"/>
  <c r="D15" i="15"/>
  <c r="E15" i="15"/>
  <c r="D14" i="15"/>
  <c r="E14" i="15"/>
  <c r="D13" i="15"/>
  <c r="E13" i="15" s="1"/>
  <c r="D12" i="15"/>
  <c r="E12" i="15"/>
  <c r="D11" i="15"/>
  <c r="E11" i="15"/>
  <c r="D10" i="15"/>
  <c r="E10" i="15"/>
  <c r="D32" i="14"/>
  <c r="E32" i="14" s="1"/>
  <c r="D31" i="14"/>
  <c r="E31" i="14" s="1"/>
  <c r="D30" i="14"/>
  <c r="E30" i="14"/>
  <c r="D29" i="14"/>
  <c r="E29" i="14"/>
  <c r="D28" i="14"/>
  <c r="E28" i="14" s="1"/>
  <c r="D25" i="14"/>
  <c r="E25" i="14"/>
  <c r="D24" i="14"/>
  <c r="E24" i="14"/>
  <c r="D23" i="14"/>
  <c r="E23" i="14"/>
  <c r="D21" i="14"/>
  <c r="E21" i="14" s="1"/>
  <c r="D20" i="14"/>
  <c r="E20" i="14"/>
  <c r="D19" i="14"/>
  <c r="E19" i="14" s="1"/>
  <c r="D18" i="14"/>
  <c r="E18" i="14" s="1"/>
  <c r="D15" i="14"/>
  <c r="E15" i="14"/>
  <c r="D14" i="14"/>
  <c r="E14" i="14"/>
  <c r="D13" i="14"/>
  <c r="E13" i="14"/>
  <c r="D12" i="14"/>
  <c r="E12" i="14"/>
  <c r="D11" i="14"/>
  <c r="E11" i="14"/>
  <c r="D32" i="13"/>
  <c r="E32" i="13"/>
  <c r="D31" i="13"/>
  <c r="E31" i="13" s="1"/>
  <c r="D30" i="13"/>
  <c r="E30" i="13" s="1"/>
  <c r="D29" i="13"/>
  <c r="E29" i="13"/>
  <c r="D28" i="13"/>
  <c r="E28" i="13"/>
  <c r="E27" i="13"/>
  <c r="D25" i="13"/>
  <c r="E25" i="13"/>
  <c r="D24" i="13"/>
  <c r="E24" i="13"/>
  <c r="D23" i="13"/>
  <c r="E23" i="13" s="1"/>
  <c r="D21" i="13"/>
  <c r="E21" i="13" s="1"/>
  <c r="D20" i="13"/>
  <c r="E20" i="13" s="1"/>
  <c r="D19" i="13"/>
  <c r="E19" i="13" s="1"/>
  <c r="D18" i="13"/>
  <c r="E18" i="13"/>
  <c r="D15" i="13"/>
  <c r="E15" i="13"/>
  <c r="D14" i="13"/>
  <c r="E14" i="13"/>
  <c r="D13" i="13"/>
  <c r="E13" i="13"/>
  <c r="D12" i="13"/>
  <c r="E12" i="13"/>
  <c r="D11" i="13"/>
  <c r="E11" i="13"/>
  <c r="D10" i="13"/>
  <c r="E10" i="13" s="1"/>
  <c r="D32" i="12"/>
  <c r="E32" i="12" s="1"/>
  <c r="D31" i="12"/>
  <c r="E31" i="12"/>
  <c r="D30" i="12"/>
  <c r="E30" i="12"/>
  <c r="D29" i="12"/>
  <c r="E29" i="12"/>
  <c r="D28" i="12"/>
  <c r="E28" i="12"/>
  <c r="D25" i="12"/>
  <c r="E25" i="12"/>
  <c r="D24" i="12"/>
  <c r="E24" i="12"/>
  <c r="D23" i="12"/>
  <c r="E23" i="12" s="1"/>
  <c r="D20" i="12"/>
  <c r="E20" i="12" s="1"/>
  <c r="D19" i="12"/>
  <c r="E19" i="12"/>
  <c r="D18" i="12"/>
  <c r="E18" i="12"/>
  <c r="E17" i="12"/>
  <c r="D15" i="12"/>
  <c r="E15" i="12"/>
  <c r="D14" i="12"/>
  <c r="E14" i="12"/>
  <c r="D13" i="12"/>
  <c r="E13" i="12" s="1"/>
  <c r="D12" i="12"/>
  <c r="E12" i="12" s="1"/>
  <c r="D11" i="12"/>
  <c r="E11" i="12"/>
  <c r="D10" i="12"/>
  <c r="E10" i="12"/>
  <c r="D32" i="11"/>
  <c r="E32" i="11" s="1"/>
  <c r="D31" i="11"/>
  <c r="E31" i="11"/>
  <c r="D30" i="11"/>
  <c r="E30" i="11"/>
  <c r="D29" i="11"/>
  <c r="E29" i="11"/>
  <c r="D28" i="11"/>
  <c r="E28" i="11" s="1"/>
  <c r="D25" i="11"/>
  <c r="E25" i="11" s="1"/>
  <c r="D24" i="11"/>
  <c r="E24" i="11" s="1"/>
  <c r="D23" i="11"/>
  <c r="E23" i="11"/>
  <c r="D21" i="11"/>
  <c r="E21" i="11" s="1"/>
  <c r="D20" i="11"/>
  <c r="E20" i="11" s="1"/>
  <c r="D19" i="11"/>
  <c r="E19" i="11" s="1"/>
  <c r="D18" i="11"/>
  <c r="E18" i="11"/>
  <c r="D15" i="11"/>
  <c r="E15" i="11"/>
  <c r="D14" i="11"/>
  <c r="E14" i="11"/>
  <c r="D13" i="11"/>
  <c r="E13" i="11" s="1"/>
  <c r="D12" i="11"/>
  <c r="E12" i="11" s="1"/>
  <c r="D11" i="11"/>
  <c r="E11" i="11"/>
  <c r="D10" i="11"/>
  <c r="E10" i="11"/>
  <c r="D32" i="10"/>
  <c r="E32" i="10" s="1"/>
  <c r="D31" i="10"/>
  <c r="E31" i="10" s="1"/>
  <c r="D30" i="10"/>
  <c r="E30" i="10"/>
  <c r="D29" i="10"/>
  <c r="E29" i="10"/>
  <c r="D28" i="10"/>
  <c r="E28" i="10"/>
  <c r="D25" i="10"/>
  <c r="E25" i="10"/>
  <c r="D24" i="10"/>
  <c r="E24" i="10" s="1"/>
  <c r="D23" i="10"/>
  <c r="E23" i="10" s="1"/>
  <c r="D21" i="10"/>
  <c r="E21" i="10" s="1"/>
  <c r="D20" i="10"/>
  <c r="E20" i="10" s="1"/>
  <c r="D19" i="10"/>
  <c r="E19" i="10" s="1"/>
  <c r="D18" i="10"/>
  <c r="E18" i="10" s="1"/>
  <c r="D15" i="10"/>
  <c r="E15" i="10"/>
  <c r="D14" i="10"/>
  <c r="E14" i="10"/>
  <c r="D13" i="10"/>
  <c r="E13" i="10" s="1"/>
  <c r="D12" i="10"/>
  <c r="E12" i="10" s="1"/>
  <c r="D11" i="10"/>
  <c r="E11" i="10"/>
  <c r="D10" i="10"/>
  <c r="E10" i="10"/>
  <c r="D32" i="9"/>
  <c r="E32" i="9" s="1"/>
  <c r="D31" i="9"/>
  <c r="E31" i="9"/>
  <c r="D30" i="9"/>
  <c r="E30" i="9"/>
  <c r="D29" i="9"/>
  <c r="E29" i="9"/>
  <c r="D28" i="9"/>
  <c r="E28" i="9" s="1"/>
  <c r="D25" i="9"/>
  <c r="E25" i="9" s="1"/>
  <c r="D24" i="9"/>
  <c r="E24" i="9" s="1"/>
  <c r="D23" i="9"/>
  <c r="E23" i="9" s="1"/>
  <c r="D21" i="9"/>
  <c r="E21" i="9" s="1"/>
  <c r="D20" i="9"/>
  <c r="E20" i="9" s="1"/>
  <c r="D19" i="9"/>
  <c r="E19" i="9"/>
  <c r="D18" i="9"/>
  <c r="E18" i="9"/>
  <c r="D15" i="9"/>
  <c r="E15" i="9"/>
  <c r="D14" i="9"/>
  <c r="E14" i="9" s="1"/>
  <c r="D13" i="9"/>
  <c r="E13" i="9" s="1"/>
  <c r="D12" i="9"/>
  <c r="E12" i="9"/>
  <c r="D11" i="9"/>
  <c r="E11" i="9"/>
  <c r="D10" i="9"/>
  <c r="E10" i="9" s="1"/>
  <c r="D32" i="8"/>
  <c r="E32" i="8" s="1"/>
  <c r="D31" i="8"/>
  <c r="E31" i="8"/>
  <c r="D30" i="8"/>
  <c r="E30" i="8"/>
  <c r="D29" i="8"/>
  <c r="E29" i="8"/>
  <c r="D28" i="8"/>
  <c r="E28" i="8"/>
  <c r="D25" i="8"/>
  <c r="E25" i="8"/>
  <c r="D24" i="8"/>
  <c r="E24" i="8" s="1"/>
  <c r="D23" i="8"/>
  <c r="E23" i="8"/>
  <c r="D21" i="8"/>
  <c r="E21" i="8" s="1"/>
  <c r="D20" i="8"/>
  <c r="E20" i="8"/>
  <c r="D19" i="8"/>
  <c r="E19" i="8"/>
  <c r="D18" i="8"/>
  <c r="E18" i="8"/>
  <c r="D15" i="8"/>
  <c r="E15" i="8" s="1"/>
  <c r="D14" i="8"/>
  <c r="E14" i="8" s="1"/>
  <c r="D13" i="8"/>
  <c r="E13" i="8"/>
  <c r="D12" i="8"/>
  <c r="E12" i="8"/>
  <c r="D11" i="8"/>
  <c r="E11" i="8" s="1"/>
  <c r="D10" i="8"/>
  <c r="E10" i="8"/>
  <c r="D32" i="7"/>
  <c r="E32" i="7"/>
  <c r="D11" i="7"/>
  <c r="E11" i="7"/>
  <c r="D12" i="7"/>
  <c r="E12" i="7" s="1"/>
  <c r="D13" i="7"/>
  <c r="E13" i="7" s="1"/>
  <c r="D14" i="7"/>
  <c r="E14" i="7" s="1"/>
  <c r="D15" i="7"/>
  <c r="E15" i="7" s="1"/>
  <c r="D18" i="7"/>
  <c r="E18" i="7"/>
  <c r="D19" i="7"/>
  <c r="E19" i="7"/>
  <c r="D20" i="7"/>
  <c r="E20" i="7"/>
  <c r="D23" i="7"/>
  <c r="E23" i="7"/>
  <c r="D25" i="7"/>
  <c r="E25" i="7" s="1"/>
  <c r="D28" i="7"/>
  <c r="E28" i="7" s="1"/>
  <c r="D29" i="7"/>
  <c r="E29" i="7"/>
  <c r="D30" i="7"/>
  <c r="E30" i="7"/>
  <c r="D31" i="7"/>
  <c r="E31" i="7" s="1"/>
  <c r="D10" i="7"/>
  <c r="E10" i="7"/>
  <c r="P12" i="40"/>
  <c r="P18" i="40"/>
  <c r="P16" i="40"/>
  <c r="P36" i="40"/>
  <c r="P35" i="40"/>
  <c r="P19" i="40"/>
  <c r="P27" i="40"/>
  <c r="P24" i="40"/>
  <c r="P22" i="40"/>
  <c r="P14" i="40"/>
  <c r="P13" i="40"/>
  <c r="P11" i="40"/>
  <c r="P17" i="40"/>
  <c r="P26" i="40"/>
  <c r="P23" i="40"/>
  <c r="P21" i="40"/>
</calcChain>
</file>

<file path=xl/sharedStrings.xml><?xml version="1.0" encoding="utf-8"?>
<sst xmlns="http://schemas.openxmlformats.org/spreadsheetml/2006/main" count="694" uniqueCount="67">
  <si>
    <t>Tabla N° 1</t>
  </si>
  <si>
    <t>Tabla N° 2</t>
  </si>
  <si>
    <t>Resumen Lectura Medidor  de Salida desde Tranque La Ola hacia Rio La Ola</t>
  </si>
  <si>
    <t>Control avance diario con proyección mensual.</t>
  </si>
  <si>
    <t>Día</t>
  </si>
  <si>
    <t>Fecha</t>
  </si>
  <si>
    <t>Hora</t>
  </si>
  <si>
    <t>Consumo</t>
  </si>
  <si>
    <t>Control parcial semanal</t>
  </si>
  <si>
    <t>Q Intantaneo</t>
  </si>
  <si>
    <t>Meta</t>
  </si>
  <si>
    <t>Proy con avance</t>
  </si>
  <si>
    <t>hrs</t>
  </si>
  <si>
    <t>m3</t>
  </si>
  <si>
    <t>l/s</t>
  </si>
  <si>
    <t xml:space="preserve"> </t>
  </si>
  <si>
    <t>Real V/S Proyección</t>
  </si>
  <si>
    <t>m3  --&gt;</t>
  </si>
  <si>
    <t>Caudal mensual</t>
  </si>
  <si>
    <t xml:space="preserve">l/s </t>
  </si>
  <si>
    <t>l/s  --&gt;</t>
  </si>
  <si>
    <t>&lt;-- Real mes finalizado</t>
  </si>
  <si>
    <t>Diferencia</t>
  </si>
  <si>
    <t>Compromiso 30 l/s promedio mensual</t>
  </si>
  <si>
    <t>Registros diarios válvula drenaje compuerta La Ola</t>
  </si>
  <si>
    <t>Lectura De  Flujómetro Y Horarios</t>
  </si>
  <si>
    <t>Lectura</t>
  </si>
  <si>
    <t>Diferencia  m³</t>
  </si>
  <si>
    <t>Observaciones</t>
  </si>
  <si>
    <t>Operador</t>
  </si>
  <si>
    <t>18:00 hrs Día anterior</t>
  </si>
  <si>
    <t>V.</t>
  </si>
  <si>
    <t>17 Diciembre 2025</t>
  </si>
  <si>
    <t>18 Diciembre 2025</t>
  </si>
  <si>
    <t>19 Diciembre 2025</t>
  </si>
  <si>
    <t>20 Diciembre 2025</t>
  </si>
  <si>
    <t>21 Diciembre 2025</t>
  </si>
  <si>
    <t>22 Diciembre 2025</t>
  </si>
  <si>
    <t>23 Diciembre 2025</t>
  </si>
  <si>
    <t>24 Diciembre 2025</t>
  </si>
  <si>
    <t>25 Diciembre 2025</t>
  </si>
  <si>
    <t>26 Diciembre 2025</t>
  </si>
  <si>
    <t>27 Diciembre 2025</t>
  </si>
  <si>
    <t>28 Diciembre 2025</t>
  </si>
  <si>
    <t>29 Diciembre 2025</t>
  </si>
  <si>
    <t>30 Diciembre 2025</t>
  </si>
  <si>
    <t>31 Diciembre 2025</t>
  </si>
  <si>
    <t>4 de Diciembre de 2025</t>
  </si>
  <si>
    <t>5 de Diciembre de 2025</t>
  </si>
  <si>
    <t>6 de Diciembre de 2025</t>
  </si>
  <si>
    <t>7 de Diciembre de 2025</t>
  </si>
  <si>
    <t>8 de Diciembre de 2025</t>
  </si>
  <si>
    <t>9 de Diciembre de 2025</t>
  </si>
  <si>
    <t>10 de Diciembre de 2025</t>
  </si>
  <si>
    <t>11 de Diciembre de 2025</t>
  </si>
  <si>
    <t>12 de Diciembre de 2025</t>
  </si>
  <si>
    <t>13 de Diciembre de 2025</t>
  </si>
  <si>
    <t>14 de Diciembre de 2025</t>
  </si>
  <si>
    <t>15 de Diciembre de 2025</t>
  </si>
  <si>
    <t>16 de Diciembre de 2025</t>
  </si>
  <si>
    <t>m3/d</t>
  </si>
  <si>
    <t>Registro, m3</t>
  </si>
  <si>
    <t>Aporte 1 al 7 de diciembre</t>
  </si>
  <si>
    <t>Aporte 8 al 14 de diciembre</t>
  </si>
  <si>
    <t>Aporte 15 al 21 de diciembre</t>
  </si>
  <si>
    <t>Aporte 22 al 28 de diciembre</t>
  </si>
  <si>
    <t>Aporte 29 al 31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</si>
</sst>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340A]d&quot; de &quot;mmmm&quot; de &quot;yyyy;@"/>
    <numFmt numFmtId="165" formatCode="0.0"/>
    <numFmt numFmtId="166" formatCode="#,##0.0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48">
    <xf numFmtId="0" fontId="0" fillId="0" borderId="0" xfId="0"/>
    <xf numFmtId="0" fontId="0" fillId="2" borderId="0" xfId="0" applyFill="1"/>
    <xf numFmtId="3" fontId="0" fillId="0" borderId="0" xfId="0" applyNumberFormat="1"/>
    <xf numFmtId="49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15" xfId="0" quotePrefix="1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8" fillId="0" borderId="15" xfId="0" quotePrefix="1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0" xfId="0" quotePrefix="1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20" fontId="1" fillId="3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15" fontId="9" fillId="5" borderId="38" xfId="0" applyNumberFormat="1" applyFont="1" applyFill="1" applyBorder="1" applyAlignment="1">
      <alignment horizontal="center"/>
    </xf>
    <xf numFmtId="3" fontId="9" fillId="5" borderId="38" xfId="0" applyNumberFormat="1" applyFont="1" applyFill="1" applyBorder="1" applyAlignment="1">
      <alignment horizontal="center"/>
    </xf>
    <xf numFmtId="165" fontId="9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1" fillId="5" borderId="0" xfId="0" applyFont="1" applyFill="1"/>
    <xf numFmtId="0" fontId="1" fillId="5" borderId="33" xfId="0" applyFont="1" applyFill="1" applyBorder="1"/>
    <xf numFmtId="0" fontId="1" fillId="2" borderId="0" xfId="0" applyFont="1" applyFill="1"/>
    <xf numFmtId="20" fontId="9" fillId="5" borderId="38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4" xfId="0" applyFill="1" applyBorder="1"/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5" fontId="9" fillId="2" borderId="0" xfId="0" applyNumberFormat="1" applyFont="1" applyFill="1" applyAlignment="1">
      <alignment horizontal="center"/>
    </xf>
    <xf numFmtId="20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0" fillId="4" borderId="39" xfId="0" applyFill="1" applyBorder="1" applyAlignment="1">
      <alignment horizontal="center"/>
    </xf>
    <xf numFmtId="15" fontId="9" fillId="2" borderId="33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15" fontId="9" fillId="2" borderId="36" xfId="0" applyNumberFormat="1" applyFont="1" applyFill="1" applyBorder="1" applyAlignment="1">
      <alignment horizontal="center"/>
    </xf>
    <xf numFmtId="166" fontId="9" fillId="5" borderId="40" xfId="0" applyNumberFormat="1" applyFont="1" applyFill="1" applyBorder="1" applyAlignment="1">
      <alignment horizontal="center"/>
    </xf>
    <xf numFmtId="0" fontId="0" fillId="5" borderId="41" xfId="0" applyFill="1" applyBorder="1"/>
    <xf numFmtId="0" fontId="0" fillId="5" borderId="42" xfId="0" applyFill="1" applyBorder="1"/>
    <xf numFmtId="3" fontId="9" fillId="5" borderId="44" xfId="0" applyNumberFormat="1" applyFont="1" applyFill="1" applyBorder="1" applyAlignment="1">
      <alignment horizontal="center"/>
    </xf>
    <xf numFmtId="0" fontId="0" fillId="5" borderId="46" xfId="0" applyFill="1" applyBorder="1"/>
    <xf numFmtId="0" fontId="0" fillId="5" borderId="48" xfId="0" applyFill="1" applyBorder="1"/>
    <xf numFmtId="20" fontId="1" fillId="6" borderId="2" xfId="0" applyNumberFormat="1" applyFont="1" applyFill="1" applyBorder="1" applyAlignment="1">
      <alignment horizontal="center" vertical="center"/>
    </xf>
    <xf numFmtId="15" fontId="9" fillId="4" borderId="38" xfId="0" applyNumberFormat="1" applyFont="1" applyFill="1" applyBorder="1" applyAlignment="1">
      <alignment horizontal="center"/>
    </xf>
    <xf numFmtId="20" fontId="9" fillId="4" borderId="38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3" xfId="0" applyNumberFormat="1" applyFill="1" applyBorder="1"/>
    <xf numFmtId="166" fontId="1" fillId="5" borderId="0" xfId="0" applyNumberFormat="1" applyFont="1" applyFill="1"/>
    <xf numFmtId="3" fontId="0" fillId="2" borderId="0" xfId="0" applyNumberFormat="1" applyFill="1"/>
    <xf numFmtId="0" fontId="1" fillId="0" borderId="5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4" fontId="9" fillId="5" borderId="60" xfId="0" applyNumberFormat="1" applyFont="1" applyFill="1" applyBorder="1" applyAlignment="1">
      <alignment horizontal="center"/>
    </xf>
    <xf numFmtId="3" fontId="9" fillId="5" borderId="61" xfId="0" applyNumberFormat="1" applyFont="1" applyFill="1" applyBorder="1" applyAlignment="1">
      <alignment horizontal="center"/>
    </xf>
    <xf numFmtId="166" fontId="9" fillId="5" borderId="59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62" xfId="0" applyBorder="1"/>
    <xf numFmtId="0" fontId="1" fillId="6" borderId="63" xfId="0" applyFont="1" applyFill="1" applyBorder="1" applyAlignment="1">
      <alignment horizontal="center" vertical="center"/>
    </xf>
    <xf numFmtId="166" fontId="1" fillId="6" borderId="1" xfId="0" applyNumberFormat="1" applyFont="1" applyFill="1" applyBorder="1" applyAlignment="1">
      <alignment horizontal="center" vertical="center"/>
    </xf>
    <xf numFmtId="3" fontId="1" fillId="6" borderId="11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1" fillId="6" borderId="63" xfId="0" applyNumberFormat="1" applyFont="1" applyFill="1" applyBorder="1" applyAlignment="1" applyProtection="1">
      <alignment horizontal="center" vertical="center"/>
      <protection locked="0"/>
    </xf>
    <xf numFmtId="3" fontId="1" fillId="6" borderId="62" xfId="0" applyNumberFormat="1" applyFont="1" applyFill="1" applyBorder="1" applyAlignment="1">
      <alignment horizontal="center" vertical="center"/>
    </xf>
    <xf numFmtId="3" fontId="1" fillId="6" borderId="63" xfId="0" applyNumberFormat="1" applyFont="1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167" fontId="9" fillId="5" borderId="38" xfId="1" applyNumberFormat="1" applyFont="1" applyFill="1" applyBorder="1" applyAlignment="1">
      <alignment horizontal="center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0" fontId="0" fillId="4" borderId="49" xfId="0" applyFill="1" applyBorder="1" applyAlignment="1">
      <alignment horizontal="center" wrapText="1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wrapText="1"/>
    </xf>
    <xf numFmtId="0" fontId="0" fillId="5" borderId="47" xfId="0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3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1" fillId="0" borderId="55" xfId="0" applyNumberFormat="1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31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379233</xdr:colOff>
      <xdr:row>1</xdr:row>
      <xdr:rowOff>85517</xdr:rowOff>
    </xdr:from>
    <xdr:to>
      <xdr:col>2</xdr:col>
      <xdr:colOff>944059</xdr:colOff>
      <xdr:row>2</xdr:row>
      <xdr:rowOff>75490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468880" y="276017"/>
          <a:ext cx="2133650" cy="22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tabSelected="1" topLeftCell="A4" zoomScale="90" zoomScaleNormal="90" workbookViewId="0">
      <selection activeCell="F41" sqref="F41"/>
    </sheetView>
  </sheetViews>
  <sheetFormatPr baseColWidth="10" defaultColWidth="11.453125" defaultRowHeight="14.5" x14ac:dyDescent="0.35"/>
  <cols>
    <col min="6" max="6" width="12.08984375" customWidth="1"/>
    <col min="8" max="8" width="8.90625" customWidth="1"/>
    <col min="9" max="9" width="5" customWidth="1"/>
    <col min="10" max="10" width="4" customWidth="1"/>
    <col min="11" max="11" width="5.36328125" customWidth="1"/>
    <col min="13" max="13" width="8.453125" customWidth="1"/>
    <col min="14" max="14" width="7" customWidth="1"/>
  </cols>
  <sheetData>
    <row r="1" spans="1:2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5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1"/>
      <c r="B4" s="1"/>
      <c r="C4" s="60" t="s">
        <v>0</v>
      </c>
      <c r="D4" s="1"/>
      <c r="E4" s="1"/>
      <c r="F4" s="1"/>
      <c r="G4" s="1"/>
      <c r="H4" s="1"/>
      <c r="I4" s="1"/>
      <c r="J4" s="1"/>
      <c r="K4" s="1"/>
      <c r="L4" s="60"/>
      <c r="M4" s="1"/>
      <c r="N4" s="1"/>
      <c r="O4" s="60" t="s">
        <v>1</v>
      </c>
      <c r="P4" s="1"/>
      <c r="Q4" s="1"/>
      <c r="R4" s="1"/>
      <c r="S4" s="1"/>
      <c r="T4" s="1"/>
      <c r="U4" s="1"/>
      <c r="V4" s="1"/>
      <c r="W4" s="1"/>
    </row>
    <row r="5" spans="1:23" x14ac:dyDescent="0.35">
      <c r="A5" s="1"/>
      <c r="B5" s="1"/>
      <c r="C5" s="60" t="s">
        <v>2</v>
      </c>
      <c r="D5" s="60"/>
      <c r="E5" s="60"/>
      <c r="F5" s="60"/>
      <c r="G5" s="60"/>
      <c r="H5" s="60"/>
      <c r="I5" s="1"/>
      <c r="J5" s="1"/>
      <c r="K5" s="1"/>
      <c r="L5" s="60"/>
      <c r="M5" s="1"/>
      <c r="N5" s="1"/>
      <c r="O5" s="60" t="s">
        <v>3</v>
      </c>
      <c r="P5" s="1"/>
      <c r="Q5" s="1"/>
      <c r="R5" s="1"/>
      <c r="S5" s="1"/>
      <c r="T5" s="1"/>
      <c r="U5" s="1"/>
      <c r="V5" s="1"/>
      <c r="W5" s="1"/>
    </row>
    <row r="6" spans="1:23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S6" s="1"/>
      <c r="T6" s="1"/>
      <c r="U6" s="1"/>
      <c r="V6" s="1"/>
      <c r="W6" s="1"/>
    </row>
    <row r="7" spans="1:23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4.4" customHeight="1" x14ac:dyDescent="0.35">
      <c r="A8" s="1"/>
      <c r="B8" s="1"/>
      <c r="C8" s="107" t="s">
        <v>4</v>
      </c>
      <c r="D8" s="107" t="s">
        <v>5</v>
      </c>
      <c r="E8" s="46" t="s">
        <v>6</v>
      </c>
      <c r="F8" s="107" t="s">
        <v>61</v>
      </c>
      <c r="G8" s="111" t="s">
        <v>7</v>
      </c>
      <c r="H8" s="112"/>
      <c r="I8" s="1"/>
      <c r="J8" s="1"/>
      <c r="K8" s="60" t="s">
        <v>8</v>
      </c>
      <c r="L8" s="64"/>
      <c r="M8" s="64"/>
      <c r="N8" s="64"/>
      <c r="O8" s="109" t="s">
        <v>9</v>
      </c>
      <c r="P8" s="107" t="s">
        <v>10</v>
      </c>
      <c r="Q8" s="109" t="s">
        <v>11</v>
      </c>
      <c r="R8" s="1"/>
      <c r="S8" s="1"/>
      <c r="T8" s="1"/>
      <c r="U8" s="1"/>
      <c r="V8" s="1"/>
      <c r="W8" s="1"/>
    </row>
    <row r="9" spans="1:23" x14ac:dyDescent="0.35">
      <c r="A9" s="1"/>
      <c r="B9" s="1"/>
      <c r="C9" s="108"/>
      <c r="D9" s="108"/>
      <c r="E9" s="104" t="s">
        <v>12</v>
      </c>
      <c r="F9" s="108"/>
      <c r="G9" s="113"/>
      <c r="H9" s="114"/>
      <c r="I9" s="1"/>
      <c r="J9" s="1"/>
      <c r="K9" s="1"/>
      <c r="L9" s="64"/>
      <c r="M9" s="64"/>
      <c r="N9" s="64"/>
      <c r="O9" s="110"/>
      <c r="P9" s="108"/>
      <c r="Q9" s="110"/>
      <c r="R9" s="1"/>
      <c r="S9" s="1"/>
      <c r="T9" s="1"/>
      <c r="U9" s="1"/>
      <c r="V9" s="1"/>
      <c r="W9" s="1"/>
    </row>
    <row r="10" spans="1:23" x14ac:dyDescent="0.35">
      <c r="A10" s="1"/>
      <c r="B10" s="1"/>
      <c r="C10" s="46">
        <v>0</v>
      </c>
      <c r="D10" s="80">
        <v>45991</v>
      </c>
      <c r="E10" s="81">
        <v>0.33333333333333331</v>
      </c>
      <c r="F10" s="82">
        <v>5104415</v>
      </c>
      <c r="G10" s="69" t="s">
        <v>60</v>
      </c>
      <c r="H10" s="69" t="s">
        <v>14</v>
      </c>
      <c r="I10" s="1"/>
      <c r="J10" s="1"/>
      <c r="K10" s="1"/>
      <c r="L10" s="64"/>
      <c r="M10" s="64"/>
      <c r="N10" s="64"/>
      <c r="O10" s="105" t="s">
        <v>14</v>
      </c>
      <c r="P10" s="46" t="s">
        <v>60</v>
      </c>
      <c r="Q10" s="105" t="s">
        <v>60</v>
      </c>
      <c r="R10" s="1"/>
      <c r="S10" s="1"/>
      <c r="T10" s="1"/>
      <c r="U10" s="1"/>
      <c r="V10" s="1"/>
      <c r="W10" s="1"/>
    </row>
    <row r="11" spans="1:23" x14ac:dyDescent="0.35">
      <c r="A11" s="1"/>
      <c r="B11" s="1"/>
      <c r="C11" s="47">
        <v>1</v>
      </c>
      <c r="D11" s="48">
        <v>45992</v>
      </c>
      <c r="E11" s="61">
        <v>0.33333333333333331</v>
      </c>
      <c r="F11" s="49">
        <f>'Día 1'!C16</f>
        <v>5107328</v>
      </c>
      <c r="G11" s="49">
        <f>F11-F10</f>
        <v>2913</v>
      </c>
      <c r="H11" s="50">
        <f>G11*1000/24/60/60</f>
        <v>33.715277777777779</v>
      </c>
      <c r="I11" s="1"/>
      <c r="J11" s="1"/>
      <c r="K11" s="117" t="s">
        <v>62</v>
      </c>
      <c r="L11" s="118"/>
      <c r="M11" s="119"/>
      <c r="O11" s="49">
        <v>30</v>
      </c>
      <c r="P11" s="49">
        <f>O11*60*60*24/1000</f>
        <v>2592</v>
      </c>
      <c r="Q11" s="49">
        <f>G11</f>
        <v>2913</v>
      </c>
      <c r="R11" s="1"/>
      <c r="S11" s="1"/>
      <c r="T11" s="1"/>
      <c r="U11" s="1"/>
      <c r="V11" s="1"/>
      <c r="W11" s="1"/>
    </row>
    <row r="12" spans="1:23" x14ac:dyDescent="0.35">
      <c r="A12" s="1"/>
      <c r="B12" s="1"/>
      <c r="C12" s="47">
        <v>2</v>
      </c>
      <c r="D12" s="48">
        <v>45993</v>
      </c>
      <c r="E12" s="61">
        <v>0.33333333333333331</v>
      </c>
      <c r="F12" s="49">
        <f>'Día 2'!C16</f>
        <v>5110237</v>
      </c>
      <c r="G12" s="49">
        <f t="shared" ref="G12:G41" si="0">F12-F11</f>
        <v>2909</v>
      </c>
      <c r="H12" s="50">
        <f t="shared" ref="H12:H41" si="1">G12*1000/24/60/60</f>
        <v>33.668981481481481</v>
      </c>
      <c r="I12" s="1"/>
      <c r="K12" s="62"/>
      <c r="L12" s="68">
        <f>SUM(G11:G17)</f>
        <v>20171</v>
      </c>
      <c r="M12" s="70" t="s">
        <v>13</v>
      </c>
      <c r="N12" s="67"/>
      <c r="O12" s="49">
        <v>30</v>
      </c>
      <c r="P12" s="49">
        <f t="shared" ref="P12:P38" si="2">O12*60*60*24/1000</f>
        <v>2592</v>
      </c>
      <c r="Q12" s="49">
        <f t="shared" ref="Q12:Q41" si="3">G12</f>
        <v>2909</v>
      </c>
      <c r="R12" s="1"/>
      <c r="S12" s="1"/>
      <c r="T12" s="1"/>
      <c r="U12" s="1"/>
      <c r="V12" s="1"/>
      <c r="W12" s="1"/>
    </row>
    <row r="13" spans="1:23" x14ac:dyDescent="0.35">
      <c r="A13" s="1"/>
      <c r="B13" s="1"/>
      <c r="C13" s="47">
        <v>3</v>
      </c>
      <c r="D13" s="48">
        <v>45994</v>
      </c>
      <c r="E13" s="61">
        <v>0.33333333333333331</v>
      </c>
      <c r="F13" s="49">
        <f>'Día 3'!C16</f>
        <v>5113165</v>
      </c>
      <c r="G13" s="49">
        <f t="shared" si="0"/>
        <v>2928</v>
      </c>
      <c r="H13" s="50">
        <f t="shared" si="1"/>
        <v>33.888888888888886</v>
      </c>
      <c r="I13" s="1"/>
      <c r="J13" s="1"/>
      <c r="K13" s="62"/>
      <c r="L13" s="73">
        <f>L12*1000/7/24/60/60</f>
        <v>33.351521164021165</v>
      </c>
      <c r="M13" s="73" t="s">
        <v>14</v>
      </c>
      <c r="N13" s="67"/>
      <c r="O13" s="49">
        <v>30</v>
      </c>
      <c r="P13" s="49">
        <f t="shared" si="2"/>
        <v>2592</v>
      </c>
      <c r="Q13" s="49">
        <f t="shared" si="3"/>
        <v>2928</v>
      </c>
      <c r="R13" s="1"/>
      <c r="S13" s="1"/>
      <c r="T13" s="1"/>
      <c r="U13" s="1"/>
      <c r="V13" s="1"/>
      <c r="W13" s="1"/>
    </row>
    <row r="14" spans="1:23" x14ac:dyDescent="0.35">
      <c r="A14" s="1"/>
      <c r="B14" s="1"/>
      <c r="C14" s="47">
        <v>4</v>
      </c>
      <c r="D14" s="48">
        <v>45995</v>
      </c>
      <c r="E14" s="61">
        <v>0.33333333333333331</v>
      </c>
      <c r="F14" s="49">
        <f>'Día 4'!C16</f>
        <v>5116051</v>
      </c>
      <c r="G14" s="49">
        <f t="shared" si="0"/>
        <v>2886</v>
      </c>
      <c r="H14" s="50">
        <f t="shared" si="1"/>
        <v>33.402777777777779</v>
      </c>
      <c r="I14" s="1"/>
      <c r="J14" s="1"/>
      <c r="K14" s="63"/>
      <c r="L14" s="71"/>
      <c r="M14" s="72"/>
      <c r="N14" s="67"/>
      <c r="O14" s="49">
        <v>30</v>
      </c>
      <c r="P14" s="49">
        <f t="shared" si="2"/>
        <v>2592</v>
      </c>
      <c r="Q14" s="49">
        <f t="shared" si="3"/>
        <v>2886</v>
      </c>
      <c r="R14" s="1"/>
      <c r="S14" s="1"/>
      <c r="T14" s="1"/>
      <c r="U14" s="1"/>
      <c r="V14" s="1"/>
      <c r="W14" s="1"/>
    </row>
    <row r="15" spans="1:23" x14ac:dyDescent="0.35">
      <c r="A15" s="1"/>
      <c r="B15" s="1"/>
      <c r="C15" s="47">
        <v>5</v>
      </c>
      <c r="D15" s="48">
        <v>45996</v>
      </c>
      <c r="E15" s="61">
        <v>0.33333333333333331</v>
      </c>
      <c r="F15" s="49">
        <f>'Día 5'!C16</f>
        <v>5118840</v>
      </c>
      <c r="G15" s="49">
        <f t="shared" si="0"/>
        <v>2789</v>
      </c>
      <c r="H15" s="50">
        <f t="shared" si="1"/>
        <v>32.280092592592588</v>
      </c>
      <c r="I15" s="1"/>
      <c r="J15" s="1"/>
      <c r="K15" s="1"/>
      <c r="L15" s="68"/>
      <c r="M15" s="66"/>
      <c r="N15" s="67"/>
      <c r="O15" s="49">
        <v>30</v>
      </c>
      <c r="P15" s="49">
        <f t="shared" si="2"/>
        <v>2592</v>
      </c>
      <c r="Q15" s="49">
        <f t="shared" si="3"/>
        <v>2789</v>
      </c>
      <c r="R15" s="1"/>
      <c r="S15" s="1"/>
      <c r="T15" s="1"/>
      <c r="U15" s="1"/>
      <c r="V15" s="1"/>
      <c r="W15" s="1"/>
    </row>
    <row r="16" spans="1:23" x14ac:dyDescent="0.35">
      <c r="A16" s="1"/>
      <c r="B16" s="1"/>
      <c r="C16" s="47">
        <v>6</v>
      </c>
      <c r="D16" s="48">
        <v>45997</v>
      </c>
      <c r="E16" s="61">
        <v>0.33333333333333331</v>
      </c>
      <c r="F16" s="49">
        <f>'DÍa 6'!C16</f>
        <v>5121687</v>
      </c>
      <c r="G16" s="49">
        <f t="shared" si="0"/>
        <v>2847</v>
      </c>
      <c r="H16" s="50">
        <f t="shared" si="1"/>
        <v>32.951388888888886</v>
      </c>
      <c r="I16" s="1"/>
      <c r="J16" s="1"/>
      <c r="K16" s="1"/>
      <c r="L16" s="68"/>
      <c r="M16" s="66"/>
      <c r="N16" s="67"/>
      <c r="O16" s="49">
        <v>30</v>
      </c>
      <c r="P16" s="49">
        <f t="shared" si="2"/>
        <v>2592</v>
      </c>
      <c r="Q16" s="49">
        <f t="shared" si="3"/>
        <v>2847</v>
      </c>
      <c r="R16" s="1"/>
      <c r="S16" s="1"/>
      <c r="T16" s="1"/>
      <c r="U16" s="1"/>
      <c r="V16" s="1"/>
      <c r="W16" s="1"/>
    </row>
    <row r="17" spans="1:23" x14ac:dyDescent="0.35">
      <c r="A17" s="1"/>
      <c r="B17" s="1"/>
      <c r="C17" s="47">
        <v>7</v>
      </c>
      <c r="D17" s="48">
        <v>45998</v>
      </c>
      <c r="E17" s="61">
        <v>0.33333333333333331</v>
      </c>
      <c r="F17" s="49">
        <f>'Día 7'!C16</f>
        <v>5124586</v>
      </c>
      <c r="G17" s="49">
        <f t="shared" si="0"/>
        <v>2899</v>
      </c>
      <c r="H17" s="50">
        <f t="shared" si="1"/>
        <v>33.55324074074074</v>
      </c>
      <c r="I17" s="1"/>
      <c r="J17" s="1"/>
      <c r="K17" s="117" t="s">
        <v>63</v>
      </c>
      <c r="L17" s="118"/>
      <c r="M17" s="119"/>
      <c r="N17" s="67"/>
      <c r="O17" s="49">
        <v>30</v>
      </c>
      <c r="P17" s="49">
        <f t="shared" si="2"/>
        <v>2592</v>
      </c>
      <c r="Q17" s="49">
        <f t="shared" si="3"/>
        <v>2899</v>
      </c>
      <c r="R17" s="1"/>
      <c r="S17" s="1"/>
      <c r="T17" s="1"/>
      <c r="U17" s="1"/>
      <c r="V17" s="1"/>
      <c r="W17" s="1"/>
    </row>
    <row r="18" spans="1:23" x14ac:dyDescent="0.35">
      <c r="A18" s="1"/>
      <c r="B18" s="1"/>
      <c r="C18" s="47">
        <v>8</v>
      </c>
      <c r="D18" s="48">
        <v>45999</v>
      </c>
      <c r="E18" s="61">
        <v>0.33333333333333331</v>
      </c>
      <c r="F18" s="49">
        <f>'Día 8'!C16</f>
        <v>5127514</v>
      </c>
      <c r="G18" s="49">
        <f t="shared" si="0"/>
        <v>2928</v>
      </c>
      <c r="H18" s="50">
        <f t="shared" si="1"/>
        <v>33.888888888888886</v>
      </c>
      <c r="I18" s="1"/>
      <c r="K18" s="62"/>
      <c r="L18" s="68">
        <f>SUM(G18:G24)</f>
        <v>20499</v>
      </c>
      <c r="M18" s="70" t="s">
        <v>13</v>
      </c>
      <c r="N18" s="67"/>
      <c r="O18" s="49">
        <v>30</v>
      </c>
      <c r="P18" s="49">
        <f t="shared" si="2"/>
        <v>2592</v>
      </c>
      <c r="Q18" s="49">
        <f t="shared" si="3"/>
        <v>2928</v>
      </c>
      <c r="R18" s="1"/>
      <c r="S18" s="1"/>
      <c r="T18" s="1"/>
      <c r="U18" s="1"/>
      <c r="V18" s="1"/>
      <c r="W18" s="1"/>
    </row>
    <row r="19" spans="1:23" x14ac:dyDescent="0.35">
      <c r="A19" s="1"/>
      <c r="B19" s="1"/>
      <c r="C19" s="47">
        <v>9</v>
      </c>
      <c r="D19" s="48">
        <v>46000</v>
      </c>
      <c r="E19" s="61">
        <v>0.33333333333333331</v>
      </c>
      <c r="F19" s="49">
        <f>'Día 9'!C16</f>
        <v>5130452</v>
      </c>
      <c r="G19" s="49">
        <f t="shared" si="0"/>
        <v>2938</v>
      </c>
      <c r="H19" s="50">
        <f t="shared" si="1"/>
        <v>34.004629629629633</v>
      </c>
      <c r="I19" s="1"/>
      <c r="J19" s="1"/>
      <c r="K19" s="62"/>
      <c r="L19" s="73">
        <f>L18*1000/7/24/60/60</f>
        <v>33.893849206349209</v>
      </c>
      <c r="M19" s="73" t="s">
        <v>14</v>
      </c>
      <c r="N19" s="67"/>
      <c r="O19" s="49">
        <v>30</v>
      </c>
      <c r="P19" s="49">
        <f t="shared" si="2"/>
        <v>2592</v>
      </c>
      <c r="Q19" s="49">
        <f t="shared" si="3"/>
        <v>2938</v>
      </c>
      <c r="R19" s="1"/>
      <c r="S19" s="1"/>
      <c r="T19" s="1"/>
      <c r="U19" s="1"/>
      <c r="V19" s="1"/>
      <c r="W19" s="1"/>
    </row>
    <row r="20" spans="1:23" x14ac:dyDescent="0.35">
      <c r="A20" s="1"/>
      <c r="B20" s="1"/>
      <c r="C20" s="47">
        <v>10</v>
      </c>
      <c r="D20" s="48">
        <v>46001</v>
      </c>
      <c r="E20" s="61">
        <v>0.33333333333333331</v>
      </c>
      <c r="F20" s="49">
        <f>'Día 10'!C16</f>
        <v>5133378</v>
      </c>
      <c r="G20" s="49">
        <f t="shared" si="0"/>
        <v>2926</v>
      </c>
      <c r="H20" s="50">
        <f t="shared" si="1"/>
        <v>33.86574074074074</v>
      </c>
      <c r="I20" s="1"/>
      <c r="J20" s="1"/>
      <c r="K20" s="63"/>
      <c r="L20" s="71"/>
      <c r="M20" s="72"/>
      <c r="N20" s="67"/>
      <c r="O20" s="49">
        <v>30</v>
      </c>
      <c r="P20" s="49">
        <f t="shared" si="2"/>
        <v>2592</v>
      </c>
      <c r="Q20" s="49">
        <f t="shared" si="3"/>
        <v>2926</v>
      </c>
      <c r="R20" s="1"/>
      <c r="S20" s="1"/>
      <c r="T20" s="1"/>
      <c r="U20" s="1"/>
      <c r="V20" s="1"/>
      <c r="W20" s="1"/>
    </row>
    <row r="21" spans="1:23" x14ac:dyDescent="0.35">
      <c r="A21" s="1"/>
      <c r="B21" s="1"/>
      <c r="C21" s="47">
        <v>11</v>
      </c>
      <c r="D21" s="48">
        <v>46002</v>
      </c>
      <c r="E21" s="61">
        <v>0.33333333333333331</v>
      </c>
      <c r="F21" s="49">
        <f>'Día 11'!C16</f>
        <v>5136295</v>
      </c>
      <c r="G21" s="49">
        <f t="shared" si="0"/>
        <v>2917</v>
      </c>
      <c r="H21" s="50">
        <f t="shared" si="1"/>
        <v>33.761574074074076</v>
      </c>
      <c r="I21" s="1"/>
      <c r="J21" s="1"/>
      <c r="K21" s="1"/>
      <c r="L21" s="65"/>
      <c r="M21" s="66"/>
      <c r="N21" s="67"/>
      <c r="O21" s="49">
        <v>30</v>
      </c>
      <c r="P21" s="49">
        <f t="shared" si="2"/>
        <v>2592</v>
      </c>
      <c r="Q21" s="49">
        <f t="shared" si="3"/>
        <v>2917</v>
      </c>
      <c r="R21" s="1"/>
      <c r="S21" s="1"/>
      <c r="T21" s="1"/>
      <c r="U21" s="1"/>
      <c r="V21" s="1"/>
      <c r="W21" s="1"/>
    </row>
    <row r="22" spans="1:23" x14ac:dyDescent="0.35">
      <c r="A22" s="1"/>
      <c r="B22" s="1"/>
      <c r="C22" s="47">
        <v>12</v>
      </c>
      <c r="D22" s="48">
        <v>46003</v>
      </c>
      <c r="E22" s="61">
        <v>0.33333333333333331</v>
      </c>
      <c r="F22" s="49">
        <f>'Día 12'!C16</f>
        <v>5139214</v>
      </c>
      <c r="G22" s="49">
        <f t="shared" si="0"/>
        <v>2919</v>
      </c>
      <c r="H22" s="50">
        <f t="shared" si="1"/>
        <v>33.784722222222221</v>
      </c>
      <c r="I22" s="1"/>
      <c r="J22" s="1"/>
      <c r="K22" s="1"/>
      <c r="L22" s="65"/>
      <c r="M22" s="66"/>
      <c r="N22" s="67"/>
      <c r="O22" s="49">
        <v>30</v>
      </c>
      <c r="P22" s="49">
        <f t="shared" si="2"/>
        <v>2592</v>
      </c>
      <c r="Q22" s="49">
        <f t="shared" si="3"/>
        <v>2919</v>
      </c>
      <c r="R22" s="1"/>
      <c r="S22" s="1" t="s">
        <v>15</v>
      </c>
      <c r="T22" s="1"/>
      <c r="U22" s="1"/>
      <c r="V22" s="1"/>
      <c r="W22" s="1"/>
    </row>
    <row r="23" spans="1:23" x14ac:dyDescent="0.35">
      <c r="A23" s="1"/>
      <c r="B23" s="1"/>
      <c r="C23" s="47">
        <v>13</v>
      </c>
      <c r="D23" s="48">
        <v>46004</v>
      </c>
      <c r="E23" s="61">
        <v>0.33333333333333331</v>
      </c>
      <c r="F23" s="49">
        <f>'Día 13'!C16</f>
        <v>5142161</v>
      </c>
      <c r="G23" s="49">
        <f t="shared" si="0"/>
        <v>2947</v>
      </c>
      <c r="H23" s="50">
        <f t="shared" si="1"/>
        <v>34.108796296296298</v>
      </c>
      <c r="I23" s="1"/>
      <c r="J23" s="1"/>
      <c r="K23" s="117" t="s">
        <v>64</v>
      </c>
      <c r="L23" s="118"/>
      <c r="M23" s="119"/>
      <c r="N23" s="67"/>
      <c r="O23" s="49">
        <v>30</v>
      </c>
      <c r="P23" s="49">
        <f t="shared" si="2"/>
        <v>2592</v>
      </c>
      <c r="Q23" s="49">
        <f t="shared" si="3"/>
        <v>2947</v>
      </c>
      <c r="R23" s="1"/>
      <c r="S23" s="1"/>
      <c r="T23" s="1"/>
      <c r="U23" s="1"/>
      <c r="V23" s="1"/>
      <c r="W23" s="1"/>
    </row>
    <row r="24" spans="1:23" x14ac:dyDescent="0.35">
      <c r="A24" s="1"/>
      <c r="B24" s="1"/>
      <c r="C24" s="47">
        <v>14</v>
      </c>
      <c r="D24" s="48">
        <v>46005</v>
      </c>
      <c r="E24" s="61">
        <v>0.33333333333333331</v>
      </c>
      <c r="F24" s="49">
        <f>'Día 14'!C16</f>
        <v>5145085</v>
      </c>
      <c r="G24" s="49">
        <f t="shared" si="0"/>
        <v>2924</v>
      </c>
      <c r="H24" s="50">
        <f t="shared" si="1"/>
        <v>33.842592592592588</v>
      </c>
      <c r="I24" s="1"/>
      <c r="K24" s="62"/>
      <c r="L24" s="68">
        <f>SUM(G25:G31)</f>
        <v>20429</v>
      </c>
      <c r="M24" s="70" t="s">
        <v>13</v>
      </c>
      <c r="N24" s="67"/>
      <c r="O24" s="49">
        <v>30</v>
      </c>
      <c r="P24" s="49">
        <f t="shared" si="2"/>
        <v>2592</v>
      </c>
      <c r="Q24" s="49">
        <f t="shared" si="3"/>
        <v>2924</v>
      </c>
      <c r="R24" s="1"/>
      <c r="S24" s="1"/>
      <c r="T24" s="1"/>
      <c r="U24" s="1"/>
      <c r="V24" s="1"/>
      <c r="W24" s="1"/>
    </row>
    <row r="25" spans="1:23" x14ac:dyDescent="0.35">
      <c r="A25" s="1"/>
      <c r="B25" s="1"/>
      <c r="C25" s="47">
        <v>15</v>
      </c>
      <c r="D25" s="48">
        <v>46006</v>
      </c>
      <c r="E25" s="61">
        <v>0.33333333333333331</v>
      </c>
      <c r="F25" s="49">
        <f>'Día 15'!C16</f>
        <v>5147994</v>
      </c>
      <c r="G25" s="49">
        <f t="shared" si="0"/>
        <v>2909</v>
      </c>
      <c r="H25" s="50">
        <f t="shared" si="1"/>
        <v>33.668981481481481</v>
      </c>
      <c r="I25" s="1"/>
      <c r="J25" s="1"/>
      <c r="K25" s="62"/>
      <c r="L25" s="73">
        <f>L24*1000/7/24/60/60</f>
        <v>33.778108465608469</v>
      </c>
      <c r="M25" s="73" t="s">
        <v>14</v>
      </c>
      <c r="N25" s="67"/>
      <c r="O25" s="49">
        <v>30</v>
      </c>
      <c r="P25" s="49">
        <f t="shared" si="2"/>
        <v>2592</v>
      </c>
      <c r="Q25" s="49">
        <f t="shared" si="3"/>
        <v>2909</v>
      </c>
      <c r="R25" s="1"/>
      <c r="S25" s="1"/>
      <c r="T25" s="1"/>
      <c r="U25" s="1"/>
      <c r="V25" s="1"/>
      <c r="W25" s="1"/>
    </row>
    <row r="26" spans="1:23" x14ac:dyDescent="0.35">
      <c r="A26" s="1"/>
      <c r="B26" s="1"/>
      <c r="C26" s="47">
        <v>16</v>
      </c>
      <c r="D26" s="48">
        <v>46007</v>
      </c>
      <c r="E26" s="61">
        <v>0.33333333333333331</v>
      </c>
      <c r="F26" s="49">
        <f>'Día 16'!C16</f>
        <v>5150894</v>
      </c>
      <c r="G26" s="49">
        <f t="shared" si="0"/>
        <v>2900</v>
      </c>
      <c r="H26" s="50">
        <f t="shared" si="1"/>
        <v>33.564814814814817</v>
      </c>
      <c r="I26" s="1"/>
      <c r="J26" s="1"/>
      <c r="K26" s="63"/>
      <c r="L26" s="71"/>
      <c r="M26" s="72"/>
      <c r="N26" s="67"/>
      <c r="O26" s="49">
        <v>30</v>
      </c>
      <c r="P26" s="49">
        <f t="shared" si="2"/>
        <v>2592</v>
      </c>
      <c r="Q26" s="49">
        <f t="shared" si="3"/>
        <v>2900</v>
      </c>
      <c r="R26" s="1"/>
      <c r="S26" s="1"/>
      <c r="T26" s="1"/>
      <c r="U26" s="1"/>
      <c r="V26" s="1"/>
      <c r="W26" s="1"/>
    </row>
    <row r="27" spans="1:23" x14ac:dyDescent="0.35">
      <c r="A27" s="1"/>
      <c r="B27" s="1"/>
      <c r="C27" s="47">
        <v>17</v>
      </c>
      <c r="D27" s="48">
        <v>46008</v>
      </c>
      <c r="E27" s="61">
        <v>0.33333333333333331</v>
      </c>
      <c r="F27" s="49">
        <f>'Día 17'!C16</f>
        <v>5153826</v>
      </c>
      <c r="G27" s="49">
        <f t="shared" si="0"/>
        <v>2932</v>
      </c>
      <c r="H27" s="50">
        <f t="shared" si="1"/>
        <v>33.935185185185183</v>
      </c>
      <c r="I27" s="1"/>
      <c r="J27" s="1"/>
      <c r="K27" s="1"/>
      <c r="L27" s="65"/>
      <c r="M27" s="66"/>
      <c r="N27" s="67"/>
      <c r="O27" s="49">
        <v>30</v>
      </c>
      <c r="P27" s="49">
        <f t="shared" si="2"/>
        <v>2592</v>
      </c>
      <c r="Q27" s="49">
        <f t="shared" si="3"/>
        <v>2932</v>
      </c>
      <c r="R27" s="1"/>
      <c r="S27" s="1"/>
      <c r="T27" s="1"/>
      <c r="U27" s="1"/>
      <c r="V27" s="1"/>
      <c r="W27" s="1"/>
    </row>
    <row r="28" spans="1:23" x14ac:dyDescent="0.35">
      <c r="A28" s="1"/>
      <c r="B28" s="1"/>
      <c r="C28" s="47">
        <v>18</v>
      </c>
      <c r="D28" s="48">
        <v>46009</v>
      </c>
      <c r="E28" s="61">
        <v>0.33333333333333331</v>
      </c>
      <c r="F28" s="49">
        <f>'Día 18'!C16</f>
        <v>5156766</v>
      </c>
      <c r="G28" s="49">
        <f t="shared" si="0"/>
        <v>2940</v>
      </c>
      <c r="H28" s="50">
        <f t="shared" si="1"/>
        <v>34.027777777777779</v>
      </c>
      <c r="I28" s="1"/>
      <c r="J28" s="1"/>
      <c r="K28" s="1"/>
      <c r="L28" s="65"/>
      <c r="M28" s="66"/>
      <c r="N28" s="67"/>
      <c r="O28" s="49">
        <v>30</v>
      </c>
      <c r="P28" s="49">
        <f t="shared" si="2"/>
        <v>2592</v>
      </c>
      <c r="Q28" s="49">
        <f t="shared" si="3"/>
        <v>2940</v>
      </c>
      <c r="R28" s="1"/>
      <c r="S28" s="1"/>
      <c r="T28" s="1"/>
      <c r="U28" s="1"/>
      <c r="V28" s="1"/>
      <c r="W28" s="1"/>
    </row>
    <row r="29" spans="1:23" x14ac:dyDescent="0.35">
      <c r="A29" s="1"/>
      <c r="B29" s="1"/>
      <c r="C29" s="47">
        <v>19</v>
      </c>
      <c r="D29" s="48">
        <v>46010</v>
      </c>
      <c r="E29" s="61">
        <v>0.33333333333333331</v>
      </c>
      <c r="F29" s="49">
        <f>'Día 19'!C16</f>
        <v>5159676</v>
      </c>
      <c r="G29" s="49">
        <f t="shared" si="0"/>
        <v>2910</v>
      </c>
      <c r="H29" s="50">
        <f t="shared" si="1"/>
        <v>33.680555555555557</v>
      </c>
      <c r="I29" s="1"/>
      <c r="J29" s="1"/>
      <c r="K29" s="117" t="s">
        <v>65</v>
      </c>
      <c r="L29" s="118"/>
      <c r="M29" s="119"/>
      <c r="N29" s="67"/>
      <c r="O29" s="49">
        <v>30</v>
      </c>
      <c r="P29" s="49">
        <f t="shared" si="2"/>
        <v>2592</v>
      </c>
      <c r="Q29" s="49">
        <f t="shared" si="3"/>
        <v>2910</v>
      </c>
      <c r="R29" s="1"/>
      <c r="S29" s="1"/>
      <c r="T29" s="1"/>
      <c r="U29" s="1"/>
      <c r="V29" s="1"/>
      <c r="W29" s="1"/>
    </row>
    <row r="30" spans="1:23" x14ac:dyDescent="0.35">
      <c r="A30" s="1"/>
      <c r="B30" s="1"/>
      <c r="C30" s="47">
        <v>20</v>
      </c>
      <c r="D30" s="48">
        <v>46011</v>
      </c>
      <c r="E30" s="61">
        <v>0.33333333333333331</v>
      </c>
      <c r="F30" s="49">
        <f>'Día 20'!C16</f>
        <v>5162585</v>
      </c>
      <c r="G30" s="49">
        <f t="shared" si="0"/>
        <v>2909</v>
      </c>
      <c r="H30" s="50">
        <f t="shared" si="1"/>
        <v>33.668981481481481</v>
      </c>
      <c r="I30" s="1"/>
      <c r="K30" s="62"/>
      <c r="L30" s="68">
        <f>SUM(G32:G38)</f>
        <v>20686</v>
      </c>
      <c r="M30" s="70" t="s">
        <v>13</v>
      </c>
      <c r="N30" s="67"/>
      <c r="O30" s="49">
        <v>30</v>
      </c>
      <c r="P30" s="49">
        <f t="shared" si="2"/>
        <v>2592</v>
      </c>
      <c r="Q30" s="49">
        <f t="shared" si="3"/>
        <v>2909</v>
      </c>
      <c r="R30" s="1"/>
      <c r="S30" s="1"/>
      <c r="T30" s="1"/>
      <c r="U30" s="1"/>
      <c r="V30" s="1"/>
      <c r="W30" s="1"/>
    </row>
    <row r="31" spans="1:23" x14ac:dyDescent="0.35">
      <c r="A31" s="1"/>
      <c r="B31" s="1"/>
      <c r="C31" s="47">
        <v>21</v>
      </c>
      <c r="D31" s="48">
        <v>46012</v>
      </c>
      <c r="E31" s="61">
        <v>0.33333333333333331</v>
      </c>
      <c r="F31" s="49">
        <f>'Día 21'!C16</f>
        <v>5165514</v>
      </c>
      <c r="G31" s="49">
        <f t="shared" si="0"/>
        <v>2929</v>
      </c>
      <c r="H31" s="50">
        <f t="shared" si="1"/>
        <v>33.900462962962962</v>
      </c>
      <c r="I31" s="1"/>
      <c r="J31" s="1"/>
      <c r="K31" s="62"/>
      <c r="L31" s="73">
        <f>L30*1000/7/24/60/60</f>
        <v>34.203042328042329</v>
      </c>
      <c r="M31" s="73" t="s">
        <v>14</v>
      </c>
      <c r="N31" s="67"/>
      <c r="O31" s="49">
        <v>30</v>
      </c>
      <c r="P31" s="49">
        <f t="shared" si="2"/>
        <v>2592</v>
      </c>
      <c r="Q31" s="49">
        <f t="shared" si="3"/>
        <v>2929</v>
      </c>
      <c r="R31" s="1"/>
      <c r="S31" s="1"/>
      <c r="T31" s="1"/>
      <c r="U31" s="1"/>
      <c r="V31" s="1"/>
      <c r="W31" s="1"/>
    </row>
    <row r="32" spans="1:23" x14ac:dyDescent="0.35">
      <c r="A32" s="1"/>
      <c r="B32" s="1"/>
      <c r="C32" s="47">
        <v>22</v>
      </c>
      <c r="D32" s="48">
        <v>46013</v>
      </c>
      <c r="E32" s="61">
        <v>0.33333333333333331</v>
      </c>
      <c r="F32" s="49">
        <f>'Día 22'!C16</f>
        <v>5168454</v>
      </c>
      <c r="G32" s="49">
        <f t="shared" si="0"/>
        <v>2940</v>
      </c>
      <c r="H32" s="50">
        <f t="shared" si="1"/>
        <v>34.027777777777779</v>
      </c>
      <c r="I32" s="1"/>
      <c r="J32" s="1"/>
      <c r="K32" s="63"/>
      <c r="L32" s="71"/>
      <c r="M32" s="72"/>
      <c r="N32" s="67"/>
      <c r="O32" s="49">
        <v>30</v>
      </c>
      <c r="P32" s="49">
        <f t="shared" si="2"/>
        <v>2592</v>
      </c>
      <c r="Q32" s="49">
        <f t="shared" si="3"/>
        <v>2940</v>
      </c>
      <c r="R32" s="1"/>
      <c r="S32" s="1"/>
      <c r="T32" s="1"/>
      <c r="U32" s="1"/>
      <c r="V32" s="1"/>
      <c r="W32" s="1"/>
    </row>
    <row r="33" spans="1:23" x14ac:dyDescent="0.35">
      <c r="A33" s="1"/>
      <c r="B33" s="1"/>
      <c r="C33" s="47">
        <v>23</v>
      </c>
      <c r="D33" s="48">
        <v>46014</v>
      </c>
      <c r="E33" s="61">
        <v>0.33333333333333331</v>
      </c>
      <c r="F33" s="49">
        <f>'Día 23'!C16</f>
        <v>5171404</v>
      </c>
      <c r="G33" s="49">
        <f t="shared" si="0"/>
        <v>2950</v>
      </c>
      <c r="H33" s="50">
        <f t="shared" si="1"/>
        <v>34.143518518518519</v>
      </c>
      <c r="I33" s="1"/>
      <c r="J33" s="1"/>
      <c r="K33" s="1"/>
      <c r="L33" s="65"/>
      <c r="M33" s="66"/>
      <c r="N33" s="67"/>
      <c r="O33" s="49">
        <v>30</v>
      </c>
      <c r="P33" s="49">
        <f t="shared" si="2"/>
        <v>2592</v>
      </c>
      <c r="Q33" s="49">
        <f t="shared" si="3"/>
        <v>2950</v>
      </c>
      <c r="R33" s="1"/>
      <c r="S33" s="1"/>
      <c r="T33" s="1"/>
      <c r="U33" s="1"/>
      <c r="V33" s="1"/>
      <c r="W33" s="1"/>
    </row>
    <row r="34" spans="1:23" x14ac:dyDescent="0.35">
      <c r="A34" s="1"/>
      <c r="B34" s="1"/>
      <c r="C34" s="47">
        <v>24</v>
      </c>
      <c r="D34" s="48">
        <v>46015</v>
      </c>
      <c r="E34" s="61">
        <v>0.33333333333333331</v>
      </c>
      <c r="F34" s="49">
        <f>'Día 24'!C16</f>
        <v>5174351</v>
      </c>
      <c r="G34" s="49">
        <f t="shared" si="0"/>
        <v>2947</v>
      </c>
      <c r="H34" s="50">
        <f t="shared" si="1"/>
        <v>34.108796296296298</v>
      </c>
      <c r="I34" s="1"/>
      <c r="J34" s="1"/>
      <c r="K34" s="1"/>
      <c r="L34" s="65"/>
      <c r="M34" s="66"/>
      <c r="N34" s="67"/>
      <c r="O34" s="49">
        <v>30</v>
      </c>
      <c r="P34" s="49">
        <f t="shared" si="2"/>
        <v>2592</v>
      </c>
      <c r="Q34" s="49">
        <f t="shared" si="3"/>
        <v>2947</v>
      </c>
      <c r="R34" s="1"/>
      <c r="S34" s="1"/>
      <c r="T34" s="1"/>
      <c r="U34" s="1"/>
      <c r="V34" s="1"/>
      <c r="W34" s="1"/>
    </row>
    <row r="35" spans="1:23" x14ac:dyDescent="0.35">
      <c r="A35" s="1"/>
      <c r="B35" s="1"/>
      <c r="C35" s="47">
        <v>25</v>
      </c>
      <c r="D35" s="48">
        <v>46016</v>
      </c>
      <c r="E35" s="61">
        <v>0.33333333333333331</v>
      </c>
      <c r="F35" s="49">
        <f>'Día 25'!C16</f>
        <v>5177310</v>
      </c>
      <c r="G35" s="49">
        <f t="shared" si="0"/>
        <v>2959</v>
      </c>
      <c r="H35" s="50">
        <f t="shared" si="1"/>
        <v>34.24768518518519</v>
      </c>
      <c r="I35" s="1"/>
      <c r="J35" s="1"/>
      <c r="K35" s="117" t="s">
        <v>66</v>
      </c>
      <c r="L35" s="118"/>
      <c r="M35" s="119"/>
      <c r="N35" s="67"/>
      <c r="O35" s="49">
        <v>30</v>
      </c>
      <c r="P35" s="49">
        <f t="shared" si="2"/>
        <v>2592</v>
      </c>
      <c r="Q35" s="49">
        <f t="shared" si="3"/>
        <v>2959</v>
      </c>
      <c r="R35" s="1"/>
      <c r="S35" s="1"/>
      <c r="T35" s="1"/>
      <c r="U35" s="1"/>
      <c r="V35" s="1"/>
      <c r="W35" s="1"/>
    </row>
    <row r="36" spans="1:23" x14ac:dyDescent="0.35">
      <c r="A36" s="1"/>
      <c r="B36" s="1"/>
      <c r="C36" s="47">
        <v>26</v>
      </c>
      <c r="D36" s="48">
        <v>46017</v>
      </c>
      <c r="E36" s="61">
        <v>0.33333333333333331</v>
      </c>
      <c r="F36" s="49">
        <f>'Día 26'!C16</f>
        <v>5180266</v>
      </c>
      <c r="G36" s="49">
        <f t="shared" si="0"/>
        <v>2956</v>
      </c>
      <c r="H36" s="50">
        <f t="shared" si="1"/>
        <v>34.212962962962962</v>
      </c>
      <c r="I36" s="1"/>
      <c r="K36" s="62"/>
      <c r="L36" s="68">
        <f>SUM(G39:G41)</f>
        <v>8848</v>
      </c>
      <c r="M36" s="70" t="s">
        <v>13</v>
      </c>
      <c r="N36" s="67"/>
      <c r="O36" s="49">
        <v>30</v>
      </c>
      <c r="P36" s="49">
        <f t="shared" si="2"/>
        <v>2592</v>
      </c>
      <c r="Q36" s="49">
        <f t="shared" si="3"/>
        <v>2956</v>
      </c>
      <c r="R36" s="1"/>
      <c r="S36" s="1"/>
      <c r="T36" s="1"/>
      <c r="U36" s="1"/>
      <c r="V36" s="1"/>
      <c r="W36" s="1"/>
    </row>
    <row r="37" spans="1:23" x14ac:dyDescent="0.35">
      <c r="A37" s="1"/>
      <c r="B37" s="1"/>
      <c r="C37" s="47">
        <v>27</v>
      </c>
      <c r="D37" s="48">
        <v>46018</v>
      </c>
      <c r="E37" s="61">
        <v>0.33333333333333331</v>
      </c>
      <c r="F37" s="49">
        <f>'Día 27'!C16</f>
        <v>5183251</v>
      </c>
      <c r="G37" s="49">
        <f t="shared" si="0"/>
        <v>2985</v>
      </c>
      <c r="H37" s="50">
        <f t="shared" si="1"/>
        <v>34.548611111111107</v>
      </c>
      <c r="I37" s="1"/>
      <c r="J37" s="1"/>
      <c r="K37" s="62"/>
      <c r="L37" s="73">
        <f>L36*1000/3/24/60/60</f>
        <v>34.135802469135804</v>
      </c>
      <c r="M37" s="73" t="s">
        <v>14</v>
      </c>
      <c r="N37" s="67"/>
      <c r="O37" s="49">
        <v>30</v>
      </c>
      <c r="P37" s="49">
        <f t="shared" si="2"/>
        <v>2592</v>
      </c>
      <c r="Q37" s="49">
        <f t="shared" si="3"/>
        <v>2985</v>
      </c>
      <c r="R37" s="1"/>
      <c r="S37" s="1"/>
      <c r="T37" s="1"/>
      <c r="U37" s="1"/>
      <c r="V37" s="1"/>
      <c r="W37" s="1"/>
    </row>
    <row r="38" spans="1:23" x14ac:dyDescent="0.35">
      <c r="A38" s="1"/>
      <c r="B38" s="1"/>
      <c r="C38" s="47">
        <v>28</v>
      </c>
      <c r="D38" s="48">
        <v>46019</v>
      </c>
      <c r="E38" s="61">
        <v>0.33333333333333331</v>
      </c>
      <c r="F38" s="49">
        <f>'Día 28'!C16</f>
        <v>5186200</v>
      </c>
      <c r="G38" s="49">
        <f t="shared" si="0"/>
        <v>2949</v>
      </c>
      <c r="H38" s="50">
        <f t="shared" si="1"/>
        <v>34.131944444444443</v>
      </c>
      <c r="I38" s="1"/>
      <c r="J38" s="1"/>
      <c r="K38" s="63"/>
      <c r="L38" s="71"/>
      <c r="M38" s="72"/>
      <c r="N38" s="67"/>
      <c r="O38" s="49">
        <v>30</v>
      </c>
      <c r="P38" s="49">
        <f t="shared" si="2"/>
        <v>2592</v>
      </c>
      <c r="Q38" s="49">
        <f t="shared" si="3"/>
        <v>2949</v>
      </c>
      <c r="R38" s="1"/>
      <c r="S38" s="1"/>
      <c r="T38" s="1"/>
      <c r="U38" s="1"/>
      <c r="V38" s="1"/>
      <c r="W38" s="1"/>
    </row>
    <row r="39" spans="1:23" x14ac:dyDescent="0.35">
      <c r="A39" s="1"/>
      <c r="B39" s="1"/>
      <c r="C39" s="47">
        <v>29</v>
      </c>
      <c r="D39" s="48">
        <v>46020</v>
      </c>
      <c r="E39" s="61">
        <v>0.33333333333333331</v>
      </c>
      <c r="F39" s="49">
        <f>'Día 29'!C16</f>
        <v>5189149</v>
      </c>
      <c r="G39" s="49">
        <f t="shared" si="0"/>
        <v>2949</v>
      </c>
      <c r="H39" s="50">
        <f t="shared" si="1"/>
        <v>34.131944444444443</v>
      </c>
      <c r="I39" s="1"/>
      <c r="J39" s="1"/>
      <c r="K39" s="1"/>
      <c r="L39" s="65"/>
      <c r="M39" s="66"/>
      <c r="N39" s="67"/>
      <c r="O39" s="49">
        <v>30</v>
      </c>
      <c r="P39" s="49">
        <f>O39*60*60*24/1000</f>
        <v>2592</v>
      </c>
      <c r="Q39" s="49">
        <f t="shared" si="3"/>
        <v>2949</v>
      </c>
      <c r="R39" s="1"/>
      <c r="S39" s="1"/>
      <c r="T39" s="1"/>
      <c r="U39" s="1"/>
      <c r="V39" s="1"/>
      <c r="W39" s="1"/>
    </row>
    <row r="40" spans="1:23" x14ac:dyDescent="0.35">
      <c r="A40" s="1"/>
      <c r="B40" s="1"/>
      <c r="C40" s="47">
        <v>30</v>
      </c>
      <c r="D40" s="48">
        <v>46021</v>
      </c>
      <c r="E40" s="61">
        <v>0.33333333333333298</v>
      </c>
      <c r="F40" s="49">
        <f>'Día 30'!C16</f>
        <v>5192100</v>
      </c>
      <c r="G40" s="49">
        <f t="shared" si="0"/>
        <v>2951</v>
      </c>
      <c r="H40" s="50">
        <f t="shared" si="1"/>
        <v>34.155092592592595</v>
      </c>
      <c r="I40" s="1"/>
      <c r="J40" s="1"/>
      <c r="K40" s="1"/>
      <c r="L40" s="65"/>
      <c r="M40" s="66"/>
      <c r="N40" s="67"/>
      <c r="O40" s="49">
        <v>30</v>
      </c>
      <c r="P40" s="49">
        <f>O40*60*60*24/1000</f>
        <v>2592</v>
      </c>
      <c r="Q40" s="49">
        <f t="shared" si="3"/>
        <v>2951</v>
      </c>
      <c r="R40" s="1"/>
      <c r="S40" s="1"/>
      <c r="T40" s="1"/>
      <c r="U40" s="1"/>
      <c r="V40" s="1"/>
      <c r="W40" s="1"/>
    </row>
    <row r="41" spans="1:23" x14ac:dyDescent="0.35">
      <c r="A41" s="1"/>
      <c r="B41" s="1"/>
      <c r="C41" s="47">
        <v>31</v>
      </c>
      <c r="D41" s="48">
        <v>46022</v>
      </c>
      <c r="E41" s="61">
        <v>0.33333333333333298</v>
      </c>
      <c r="F41" s="49">
        <f>'Día 31'!C16</f>
        <v>5195048</v>
      </c>
      <c r="G41" s="49">
        <f t="shared" si="0"/>
        <v>2948</v>
      </c>
      <c r="H41" s="50">
        <f t="shared" si="1"/>
        <v>34.120370370370367</v>
      </c>
      <c r="I41" s="1"/>
      <c r="J41" s="1"/>
      <c r="K41" s="1"/>
      <c r="L41" s="1"/>
      <c r="M41" s="1"/>
      <c r="N41" s="1"/>
      <c r="O41" s="49">
        <v>30</v>
      </c>
      <c r="P41" s="49">
        <f>O41*60*60*24/1000</f>
        <v>2592</v>
      </c>
      <c r="Q41" s="49">
        <f t="shared" si="3"/>
        <v>2948</v>
      </c>
      <c r="R41" s="1"/>
      <c r="S41" s="1"/>
      <c r="T41" s="1"/>
      <c r="U41" s="1"/>
      <c r="V41" s="1"/>
      <c r="W41" s="1"/>
    </row>
    <row r="42" spans="1:23" x14ac:dyDescent="0.35">
      <c r="A42" s="1"/>
      <c r="B42" s="1"/>
      <c r="C42" s="1"/>
      <c r="D42" s="1"/>
      <c r="E42" s="1"/>
      <c r="F42" s="1"/>
      <c r="G42" s="106">
        <f>(AVERAGE(G11:G41)-2592)/2592</f>
        <v>0.12794952210274785</v>
      </c>
      <c r="H42" s="106">
        <f>(AVERAGE(H11:H41)-30)/30</f>
        <v>0.1279495221027479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" customHeight="1" thickBot="1" x14ac:dyDescent="0.4">
      <c r="A43" s="1"/>
      <c r="B43" s="1"/>
      <c r="C43" s="51"/>
      <c r="D43" s="52"/>
      <c r="E43" s="52"/>
      <c r="F43" s="52"/>
      <c r="G43" s="52"/>
      <c r="H43" s="53"/>
      <c r="I43" s="1"/>
      <c r="J43" s="1"/>
      <c r="K43" s="1"/>
      <c r="L43" s="1"/>
      <c r="M43" s="1"/>
      <c r="N43" s="115" t="s">
        <v>16</v>
      </c>
      <c r="O43" s="77" t="s">
        <v>17</v>
      </c>
      <c r="P43" s="76">
        <f>SUM(P11:P41)</f>
        <v>80352</v>
      </c>
      <c r="Q43" s="90">
        <f>SUM(Q11:Q41)</f>
        <v>90633</v>
      </c>
      <c r="R43" s="1"/>
      <c r="S43" s="1"/>
      <c r="T43" s="1"/>
      <c r="U43" s="1"/>
      <c r="V43" s="1"/>
      <c r="W43" s="1"/>
    </row>
    <row r="44" spans="1:23" ht="15" thickBot="1" x14ac:dyDescent="0.4">
      <c r="A44" s="1"/>
      <c r="B44" s="1"/>
      <c r="C44" s="54"/>
      <c r="D44" s="58" t="s">
        <v>18</v>
      </c>
      <c r="E44" s="58"/>
      <c r="F44" s="58"/>
      <c r="G44" s="85">
        <f>(F41-F10)*1000/31/24/60/60</f>
        <v>33.838485663082437</v>
      </c>
      <c r="H44" s="59" t="s">
        <v>19</v>
      </c>
      <c r="I44" s="1"/>
      <c r="J44" s="1"/>
      <c r="K44" s="1"/>
      <c r="L44" s="1"/>
      <c r="M44" s="60"/>
      <c r="N44" s="116"/>
      <c r="O44" s="78" t="s">
        <v>20</v>
      </c>
      <c r="P44" s="89">
        <f>P43*1000/31/24/60/60</f>
        <v>30</v>
      </c>
      <c r="Q44" s="91">
        <f>Q43*1000/31/24/60/60</f>
        <v>33.838485663082437</v>
      </c>
      <c r="R44" s="60" t="s">
        <v>21</v>
      </c>
      <c r="S44" s="1"/>
      <c r="T44" s="1"/>
      <c r="U44" s="1"/>
      <c r="V44" s="1"/>
      <c r="W44" s="1"/>
    </row>
    <row r="45" spans="1:23" x14ac:dyDescent="0.35">
      <c r="A45" s="1"/>
      <c r="B45" s="1"/>
      <c r="C45" s="55"/>
      <c r="D45" s="56"/>
      <c r="E45" s="56"/>
      <c r="F45" s="56"/>
      <c r="G45" s="56"/>
      <c r="H45" s="5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74" t="s">
        <v>22</v>
      </c>
      <c r="O46" s="75" t="s">
        <v>13</v>
      </c>
      <c r="P46" s="75"/>
      <c r="Q46" s="84">
        <f>Q43-P43</f>
        <v>10281</v>
      </c>
      <c r="R46" s="1"/>
      <c r="S46" s="1"/>
      <c r="T46" s="1"/>
      <c r="U46" s="1"/>
      <c r="V46" s="1"/>
      <c r="W46" s="1"/>
    </row>
    <row r="47" spans="1:23" x14ac:dyDescent="0.35">
      <c r="A47" s="1"/>
      <c r="B47" s="1"/>
      <c r="C47" s="60" t="s">
        <v>23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86"/>
      <c r="R49" s="1"/>
      <c r="S49" s="1"/>
      <c r="T49" s="1"/>
      <c r="U49" s="1"/>
      <c r="V49" s="1"/>
      <c r="W49" s="1"/>
    </row>
    <row r="50" spans="1:2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</sheetData>
  <mergeCells count="13">
    <mergeCell ref="N43:N44"/>
    <mergeCell ref="K11:M11"/>
    <mergeCell ref="K17:M17"/>
    <mergeCell ref="K29:M29"/>
    <mergeCell ref="K23:M23"/>
    <mergeCell ref="K35:M35"/>
    <mergeCell ref="F8:F9"/>
    <mergeCell ref="D8:D9"/>
    <mergeCell ref="C8:C9"/>
    <mergeCell ref="P8:P9"/>
    <mergeCell ref="Q8:Q9"/>
    <mergeCell ref="O8:O9"/>
    <mergeCell ref="G8:H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R43"/>
  <sheetViews>
    <sheetView showGridLines="0" showWhiteSpace="0" topLeftCell="A4" zoomScale="85" zoomScaleNormal="85" zoomScalePageLayoutView="70" workbookViewId="0">
      <selection activeCell="D9" sqref="D9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52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8'!C26</f>
        <v>5128745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5130452</v>
      </c>
      <c r="D16" s="40">
        <f>+C16-C8</f>
        <v>1707</v>
      </c>
      <c r="E16" s="92">
        <f>+D16*1000/14/3600</f>
        <v>33.86904761904762</v>
      </c>
      <c r="F16" s="41"/>
      <c r="G16" s="141"/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5131069</v>
      </c>
      <c r="D21" s="40">
        <f>+C21-C16</f>
        <v>617</v>
      </c>
      <c r="E21" s="92">
        <f>+D21*1000/5/3600</f>
        <v>34.277777777777779</v>
      </c>
      <c r="F21" s="41"/>
      <c r="G21" s="141"/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5131679</v>
      </c>
      <c r="D26" s="40">
        <f>+C26-C21</f>
        <v>610</v>
      </c>
      <c r="E26" s="92">
        <f>+D26*1000/5/3600</f>
        <v>33.888888888888886</v>
      </c>
      <c r="F26" s="41"/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R43"/>
  <sheetViews>
    <sheetView showGridLines="0" showWhiteSpace="0" topLeftCell="A2" zoomScale="85" zoomScaleNormal="85" zoomScalePageLayoutView="70" workbookViewId="0">
      <selection activeCell="C9" sqref="C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53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9'!C26</f>
        <v>5131679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79">
        <v>0.33333333333333298</v>
      </c>
      <c r="C16" s="83">
        <v>5133378</v>
      </c>
      <c r="D16" s="40">
        <f>+C16-C8</f>
        <v>1699</v>
      </c>
      <c r="E16" s="92">
        <f>+D16*1000/14/3600</f>
        <v>33.710317460317462</v>
      </c>
      <c r="F16" s="41"/>
      <c r="G16" s="141"/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5133982</v>
      </c>
      <c r="D21" s="40">
        <f>+C21-C16</f>
        <v>604</v>
      </c>
      <c r="E21" s="92">
        <f>+D21*1000/5/3600</f>
        <v>33.555555555555557</v>
      </c>
      <c r="F21" s="41"/>
      <c r="G21" s="141"/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5134619</v>
      </c>
      <c r="D26" s="40">
        <f>+C26-C21</f>
        <v>637</v>
      </c>
      <c r="E26" s="92">
        <f>+D26*1000/5/3600</f>
        <v>35.388888888888886</v>
      </c>
      <c r="F26" s="41"/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R43"/>
  <sheetViews>
    <sheetView showGridLines="0" showWhiteSpace="0" topLeftCell="A4" zoomScale="85" zoomScaleNormal="85" zoomScalePageLayoutView="70" workbookViewId="0">
      <selection activeCell="C9" sqref="C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54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10'!C26</f>
        <v>5134619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5136295</v>
      </c>
      <c r="D16" s="40">
        <f>+C16-C8</f>
        <v>1676</v>
      </c>
      <c r="E16" s="92">
        <f>+D16*1000/14/3600</f>
        <v>33.253968253968253</v>
      </c>
      <c r="F16" s="41"/>
      <c r="G16" s="141"/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5136901</v>
      </c>
      <c r="D21" s="40">
        <f>+C21-C16</f>
        <v>606</v>
      </c>
      <c r="E21" s="92">
        <f>+D21*1000/5/3600</f>
        <v>33.666666666666664</v>
      </c>
      <c r="F21" s="41"/>
      <c r="G21" s="141"/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5137517</v>
      </c>
      <c r="D26" s="40">
        <f>+C26-C21</f>
        <v>616</v>
      </c>
      <c r="E26" s="92">
        <f>+D26*1000/5/3600</f>
        <v>34.222222222222221</v>
      </c>
      <c r="F26" s="41"/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R43"/>
  <sheetViews>
    <sheetView showGridLines="0" showWhiteSpace="0" topLeftCell="A4" zoomScale="85" zoomScaleNormal="85" zoomScalePageLayoutView="70" workbookViewId="0">
      <selection activeCell="C9" sqref="C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55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11'!C26</f>
        <v>5137517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/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5139214</v>
      </c>
      <c r="D16" s="40">
        <f>+C16-C8</f>
        <v>1697</v>
      </c>
      <c r="E16" s="92">
        <f>+D16*1000/14/3600</f>
        <v>33.670634920634917</v>
      </c>
      <c r="F16" s="41"/>
      <c r="G16" s="141"/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5139827</v>
      </c>
      <c r="D21" s="40">
        <f>+C21-C16</f>
        <v>613</v>
      </c>
      <c r="E21" s="92">
        <f>+D21*1000/5/3600</f>
        <v>34.055555555555557</v>
      </c>
      <c r="F21" s="41"/>
      <c r="G21" s="141"/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1310101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5140436</v>
      </c>
      <c r="D26" s="40">
        <f>+C26-C21</f>
        <v>609</v>
      </c>
      <c r="E26" s="92">
        <f>+D26*1000/5/3600</f>
        <v>33.833333333333336</v>
      </c>
      <c r="F26" s="41"/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R43"/>
  <sheetViews>
    <sheetView showGridLines="0" showWhiteSpace="0" zoomScale="85" zoomScaleNormal="85" zoomScalePageLayoutView="70" workbookViewId="0">
      <selection activeCell="E10" sqref="E10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56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12'!C26</f>
        <v>5140436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5142161</v>
      </c>
      <c r="D16" s="40">
        <f>+C16-C8</f>
        <v>1725</v>
      </c>
      <c r="E16" s="92">
        <f>+D16*1000/14/3600</f>
        <v>34.226190476190474</v>
      </c>
      <c r="F16" s="41"/>
      <c r="G16" s="141"/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5142791</v>
      </c>
      <c r="D21" s="40">
        <f>+C21-C16</f>
        <v>630</v>
      </c>
      <c r="E21" s="92">
        <f>+D21*1000/5/3600</f>
        <v>35</v>
      </c>
      <c r="F21" s="41"/>
      <c r="G21" s="141"/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5143393</v>
      </c>
      <c r="D26" s="40">
        <f>+C26-C21</f>
        <v>602</v>
      </c>
      <c r="E26" s="92">
        <f>+D26*1000/5/3600</f>
        <v>33.444444444444443</v>
      </c>
      <c r="F26" s="41"/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R43"/>
  <sheetViews>
    <sheetView showGridLines="0" showWhiteSpace="0" topLeftCell="A3" zoomScale="85" zoomScaleNormal="85" zoomScalePageLayoutView="70" workbookViewId="0">
      <selection activeCell="C9" sqref="C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57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13'!C26</f>
        <v>5143393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5145085</v>
      </c>
      <c r="D16" s="40">
        <f>+C16-C8</f>
        <v>1692</v>
      </c>
      <c r="E16" s="92">
        <f>+D16*1000/14/3600</f>
        <v>33.571428571428569</v>
      </c>
      <c r="F16" s="41"/>
      <c r="G16" s="141"/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5145704</v>
      </c>
      <c r="D21" s="40">
        <f>+C21-C16</f>
        <v>619</v>
      </c>
      <c r="E21" s="92">
        <f>+D21*1000/5/3600</f>
        <v>34.388888888888886</v>
      </c>
      <c r="F21" s="41"/>
      <c r="G21" s="141"/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5146307</v>
      </c>
      <c r="D26" s="40">
        <f>+C26-C21</f>
        <v>603</v>
      </c>
      <c r="E26" s="92">
        <f>+D26*1000/5/3600</f>
        <v>33.5</v>
      </c>
      <c r="F26" s="41"/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R43"/>
  <sheetViews>
    <sheetView showGridLines="0" showWhiteSpace="0" topLeftCell="A4" zoomScale="85" zoomScaleNormal="85" zoomScalePageLayoutView="70" workbookViewId="0">
      <selection activeCell="C12" sqref="C12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58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14'!C26</f>
        <v>5146307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5147994</v>
      </c>
      <c r="D16" s="40">
        <f>+C16-C8</f>
        <v>1687</v>
      </c>
      <c r="E16" s="92">
        <f>+D16*1000/14/3600</f>
        <v>33.472222222222221</v>
      </c>
      <c r="F16" s="41" t="s">
        <v>15</v>
      </c>
      <c r="G16" s="141"/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5148591</v>
      </c>
      <c r="D21" s="40">
        <f>+C21-C16</f>
        <v>597</v>
      </c>
      <c r="E21" s="92">
        <f>+D21*1000/5/3600</f>
        <v>33.166666666666664</v>
      </c>
      <c r="F21" s="41"/>
      <c r="G21" s="141"/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5149201</v>
      </c>
      <c r="D26" s="40">
        <f>+C26-C21</f>
        <v>610</v>
      </c>
      <c r="E26" s="92">
        <f>+D26*1000/5/3600</f>
        <v>33.888888888888886</v>
      </c>
      <c r="F26" s="41"/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R43"/>
  <sheetViews>
    <sheetView showGridLines="0" showWhiteSpace="0" zoomScale="85" zoomScaleNormal="85" zoomScalePageLayoutView="70" workbookViewId="0">
      <selection activeCell="D9" sqref="D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59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15'!C26</f>
        <v>5149201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5150894</v>
      </c>
      <c r="D16" s="40">
        <f>+C16-C8</f>
        <v>1693</v>
      </c>
      <c r="E16" s="92">
        <f>+D16*1000/14/3600</f>
        <v>33.591269841269842</v>
      </c>
      <c r="F16" s="41"/>
      <c r="G16" s="141"/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5151500</v>
      </c>
      <c r="D21" s="40">
        <f>+C21-C16</f>
        <v>606</v>
      </c>
      <c r="E21" s="92">
        <f>+D21*1000/5/3600</f>
        <v>33.666666666666664</v>
      </c>
      <c r="F21" s="41"/>
      <c r="G21" s="141"/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0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5152137</v>
      </c>
      <c r="D26" s="40">
        <f>+C26-C21</f>
        <v>637</v>
      </c>
      <c r="E26" s="92">
        <f>+D26*1000/5/3600</f>
        <v>35.388888888888886</v>
      </c>
      <c r="F26" s="41" t="s">
        <v>15</v>
      </c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R43"/>
  <sheetViews>
    <sheetView showGridLines="0" showWhiteSpace="0" topLeftCell="A3" zoomScale="85" zoomScaleNormal="85" zoomScalePageLayoutView="70" workbookViewId="0">
      <selection activeCell="D9" sqref="D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32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16'!C26</f>
        <v>5152137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5153826</v>
      </c>
      <c r="D16" s="40">
        <f>+C16-C8</f>
        <v>1689</v>
      </c>
      <c r="E16" s="92">
        <f>+D16*1000/14/3600</f>
        <v>33.511904761904759</v>
      </c>
      <c r="F16" s="41"/>
      <c r="G16" s="141"/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5154434</v>
      </c>
      <c r="D21" s="40">
        <f>+C21-C16</f>
        <v>608</v>
      </c>
      <c r="E21" s="92">
        <f>+D21*1000/5/3600</f>
        <v>33.777777777777779</v>
      </c>
      <c r="F21" s="41"/>
      <c r="G21" s="141"/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5155053</v>
      </c>
      <c r="D26" s="40">
        <f>+C26-C21</f>
        <v>619</v>
      </c>
      <c r="E26" s="92">
        <f>+D26*1000/5/3600</f>
        <v>34.388888888888886</v>
      </c>
      <c r="F26" s="45"/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R43"/>
  <sheetViews>
    <sheetView showGridLines="0" showWhiteSpace="0" zoomScale="85" zoomScaleNormal="85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33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17'!C26</f>
        <v>5155053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5156766</v>
      </c>
      <c r="D16" s="40">
        <f>+C16-C8</f>
        <v>1713</v>
      </c>
      <c r="E16" s="92">
        <f>+D16*1000/14/3600</f>
        <v>33.988095238095241</v>
      </c>
      <c r="F16" s="41"/>
      <c r="G16" s="141" t="s">
        <v>15</v>
      </c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/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5157380</v>
      </c>
      <c r="D21" s="40">
        <f>+C21-C16</f>
        <v>614</v>
      </c>
      <c r="E21" s="92">
        <f>+D21*1000/5/3600</f>
        <v>34.111111111111114</v>
      </c>
      <c r="F21" s="41"/>
      <c r="G21" s="141" t="s">
        <v>15</v>
      </c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5158005</v>
      </c>
      <c r="D26" s="40">
        <f>+C26-C21</f>
        <v>625</v>
      </c>
      <c r="E26" s="92">
        <f>+D26*1000/5/3600</f>
        <v>34.722222222222221</v>
      </c>
      <c r="F26" s="41" t="s">
        <v>15</v>
      </c>
      <c r="G26" s="141" t="s">
        <v>15</v>
      </c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R43"/>
  <sheetViews>
    <sheetView showGridLines="0" showWhiteSpace="0" zoomScale="85" zoomScaleNormal="85" zoomScalePageLayoutView="70" workbookViewId="0">
      <selection activeCell="D12" sqref="D12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/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13">
        <v>45992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38">
        <v>5105628</v>
      </c>
      <c r="D8" s="28"/>
      <c r="E8" s="28"/>
      <c r="F8" s="8"/>
      <c r="G8" s="122"/>
      <c r="H8" s="123"/>
      <c r="I8" s="29"/>
      <c r="J8" s="29" t="s">
        <v>15</v>
      </c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42">
        <f>+D10*1000/3600</f>
        <v>0</v>
      </c>
      <c r="F10" s="10" t="s">
        <v>15</v>
      </c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42">
        <f t="shared" ref="E11:E25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42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42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42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42">
        <f t="shared" si="1"/>
        <v>0</v>
      </c>
      <c r="F15" s="10"/>
      <c r="G15" s="128" t="s">
        <v>15</v>
      </c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5107328</v>
      </c>
      <c r="D16" s="40">
        <f>+C16-C8</f>
        <v>1700</v>
      </c>
      <c r="E16" s="92">
        <f>+D16*1000/14/3600</f>
        <v>33.730158730158735</v>
      </c>
      <c r="F16" s="41"/>
      <c r="G16" s="141" t="s">
        <v>15</v>
      </c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42">
        <v>0</v>
      </c>
      <c r="F17" s="10" t="s">
        <v>15</v>
      </c>
      <c r="G17" s="128" t="s">
        <v>15</v>
      </c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42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42">
        <f t="shared" si="1"/>
        <v>0</v>
      </c>
      <c r="F19" s="10" t="s">
        <v>15</v>
      </c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42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5107913</v>
      </c>
      <c r="D21" s="40">
        <f>+C21-C16</f>
        <v>585</v>
      </c>
      <c r="E21" s="92">
        <f>+D21*1000/5/3600</f>
        <v>32.5</v>
      </c>
      <c r="F21" s="41"/>
      <c r="G21" s="141"/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42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42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42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42">
        <f t="shared" si="1"/>
        <v>0</v>
      </c>
      <c r="F25" s="11"/>
      <c r="G25" s="128" t="s">
        <v>15</v>
      </c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5108525</v>
      </c>
      <c r="D26" s="40">
        <f>+C26-C21</f>
        <v>612</v>
      </c>
      <c r="E26" s="92">
        <f>+D26*1000/5/3600</f>
        <v>34</v>
      </c>
      <c r="F26" s="41" t="s">
        <v>15</v>
      </c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>+D28*1000/3600</f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>+D29*1000/3600</f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>+D30*1000/3600</f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>+D31*1000/3600</f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>+D32*1000/3600</f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31:H31"/>
    <mergeCell ref="G32:H32"/>
    <mergeCell ref="D2:H3"/>
    <mergeCell ref="D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6:H16"/>
    <mergeCell ref="G17:H17"/>
    <mergeCell ref="G18:H18"/>
    <mergeCell ref="G29:H29"/>
    <mergeCell ref="G30:H30"/>
    <mergeCell ref="G11:H11"/>
    <mergeCell ref="G12:H12"/>
    <mergeCell ref="G13:H13"/>
    <mergeCell ref="G14:H14"/>
    <mergeCell ref="G15:H15"/>
    <mergeCell ref="G7:H7"/>
    <mergeCell ref="G8:H8"/>
    <mergeCell ref="B2:C3"/>
    <mergeCell ref="G9:H9"/>
    <mergeCell ref="G10:H10"/>
  </mergeCells>
  <conditionalFormatting sqref="N9:N32">
    <cfRule type="cellIs" dxfId="30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R43"/>
  <sheetViews>
    <sheetView showGridLines="0" showWhiteSpace="0" zoomScale="85" zoomScaleNormal="85" zoomScalePageLayoutView="70" workbookViewId="0">
      <selection activeCell="D9" sqref="D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34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18'!C26</f>
        <v>5158005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5159676</v>
      </c>
      <c r="D16" s="40">
        <f>+C16-C8</f>
        <v>1671</v>
      </c>
      <c r="E16" s="92">
        <f>+D16*1000/14/3600</f>
        <v>33.154761904761905</v>
      </c>
      <c r="F16" s="41"/>
      <c r="G16" s="141" t="s">
        <v>15</v>
      </c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/>
      <c r="E17" s="31">
        <f t="shared" si="1"/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5160281</v>
      </c>
      <c r="D21" s="40">
        <f>+C21-C16</f>
        <v>605</v>
      </c>
      <c r="E21" s="92">
        <f>+D21*1000/5/3600</f>
        <v>33.611111111111114</v>
      </c>
      <c r="F21" s="41"/>
      <c r="G21" s="141" t="s">
        <v>15</v>
      </c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5160890</v>
      </c>
      <c r="D26" s="40">
        <f>+C26-C21</f>
        <v>609</v>
      </c>
      <c r="E26" s="92">
        <f>+D26*1000/5/3600</f>
        <v>33.833333333333336</v>
      </c>
      <c r="F26" s="41"/>
      <c r="G26" s="141" t="s">
        <v>15</v>
      </c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R43"/>
  <sheetViews>
    <sheetView showGridLines="0" showWhiteSpace="0" zoomScale="85" zoomScaleNormal="85" zoomScalePageLayoutView="70" workbookViewId="0">
      <selection activeCell="D9" sqref="D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35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19'!C26</f>
        <v>5160890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5162585</v>
      </c>
      <c r="D16" s="40">
        <f>+C16-C8</f>
        <v>1695</v>
      </c>
      <c r="E16" s="92">
        <f>+D16*1000/14/3600</f>
        <v>33.63095238095238</v>
      </c>
      <c r="F16" s="41"/>
      <c r="G16" s="141" t="s">
        <v>15</v>
      </c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5163194</v>
      </c>
      <c r="D21" s="40">
        <f>+C21-C16</f>
        <v>609</v>
      </c>
      <c r="E21" s="92">
        <f>+D21*1000/5/3600</f>
        <v>33.833333333333336</v>
      </c>
      <c r="F21" s="41"/>
      <c r="G21" s="141" t="s">
        <v>15</v>
      </c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5163806</v>
      </c>
      <c r="D26" s="40">
        <f>+C26-C21</f>
        <v>612</v>
      </c>
      <c r="E26" s="92">
        <f>+D26*1000/5/3600</f>
        <v>34</v>
      </c>
      <c r="F26" s="41"/>
      <c r="G26" s="141" t="s">
        <v>15</v>
      </c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R43"/>
  <sheetViews>
    <sheetView showGridLines="0" showWhiteSpace="0" zoomScale="85" zoomScaleNormal="85" zoomScalePageLayoutView="70" workbookViewId="0">
      <selection activeCell="C9" sqref="C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36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20'!C26</f>
        <v>5163806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5165514</v>
      </c>
      <c r="D16" s="40">
        <f>+C16-C8</f>
        <v>1708</v>
      </c>
      <c r="E16" s="92">
        <f>+D16*1000/14/3600</f>
        <v>33.888888888888886</v>
      </c>
      <c r="F16" s="41"/>
      <c r="G16" s="141" t="s">
        <v>15</v>
      </c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5166119</v>
      </c>
      <c r="D21" s="40">
        <f>+C21-C16</f>
        <v>605</v>
      </c>
      <c r="E21" s="92">
        <f>+D21*1000/5/3600</f>
        <v>33.611111111111114</v>
      </c>
      <c r="F21" s="41"/>
      <c r="G21" s="141" t="s">
        <v>15</v>
      </c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/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5166735</v>
      </c>
      <c r="D26" s="40">
        <f>+C26-C21</f>
        <v>616</v>
      </c>
      <c r="E26" s="92">
        <f>+D26*1000/5/3600</f>
        <v>34.222222222222221</v>
      </c>
      <c r="F26" s="41"/>
      <c r="G26" s="141" t="s">
        <v>15</v>
      </c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1:R43"/>
  <sheetViews>
    <sheetView showGridLines="0" showWhiteSpace="0" topLeftCell="A5" zoomScale="85" zoomScaleNormal="85" zoomScalePageLayoutView="70" workbookViewId="0">
      <selection activeCell="D9" sqref="D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37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21'!C26</f>
        <v>5166735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5168454</v>
      </c>
      <c r="D16" s="40">
        <f>+C16-C8</f>
        <v>1719</v>
      </c>
      <c r="E16" s="92">
        <f>+D16*1000/14/3600</f>
        <v>34.107142857142861</v>
      </c>
      <c r="F16" s="41"/>
      <c r="G16" s="141" t="s">
        <v>15</v>
      </c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5169062</v>
      </c>
      <c r="D21" s="40">
        <f>+C21-C16</f>
        <v>608</v>
      </c>
      <c r="E21" s="92">
        <f>+D21*1000/5/3600</f>
        <v>33.777777777777779</v>
      </c>
      <c r="F21" s="41"/>
      <c r="G21" s="141" t="s">
        <v>15</v>
      </c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5169690</v>
      </c>
      <c r="D26" s="40">
        <f>+C26-C21</f>
        <v>628</v>
      </c>
      <c r="E26" s="92">
        <f>+D26*1000/5/3600</f>
        <v>34.888888888888886</v>
      </c>
      <c r="F26" s="41"/>
      <c r="G26" s="141" t="s">
        <v>15</v>
      </c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R43"/>
  <sheetViews>
    <sheetView showGridLines="0" showWhiteSpace="0" zoomScale="85" zoomScaleNormal="85" zoomScalePageLayoutView="70" workbookViewId="0">
      <selection activeCell="C9" sqref="C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38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22'!C26</f>
        <v>5169690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5171404</v>
      </c>
      <c r="D16" s="40">
        <f>+C16-C8</f>
        <v>1714</v>
      </c>
      <c r="E16" s="92">
        <f>+D16*1000/14/3600</f>
        <v>34.007936507936506</v>
      </c>
      <c r="F16" s="45"/>
      <c r="G16" s="141" t="s">
        <v>15</v>
      </c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5172010</v>
      </c>
      <c r="D21" s="40">
        <f>+C21-C16</f>
        <v>606</v>
      </c>
      <c r="E21" s="92">
        <f>+D21*1000/5/3600</f>
        <v>33.666666666666664</v>
      </c>
      <c r="F21" s="41"/>
      <c r="G21" s="141" t="s">
        <v>15</v>
      </c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5172654</v>
      </c>
      <c r="D26" s="40">
        <f>+C26-C21</f>
        <v>644</v>
      </c>
      <c r="E26" s="92">
        <f>+D26*1000/5/3600</f>
        <v>35.777777777777779</v>
      </c>
      <c r="F26" s="41"/>
      <c r="G26" s="141" t="s">
        <v>15</v>
      </c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1:R43"/>
  <sheetViews>
    <sheetView showGridLines="0" showWhiteSpace="0" zoomScale="85" zoomScaleNormal="85" zoomScalePageLayoutView="70" workbookViewId="0">
      <selection activeCell="D9" sqref="D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39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23'!C26</f>
        <v>5172654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5174351</v>
      </c>
      <c r="D16" s="40">
        <f>+C16-C8</f>
        <v>1697</v>
      </c>
      <c r="E16" s="92">
        <f>+D16*1000/14/3600</f>
        <v>33.670634920634917</v>
      </c>
      <c r="F16" s="41"/>
      <c r="G16" s="141" t="s">
        <v>15</v>
      </c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5174959</v>
      </c>
      <c r="D21" s="40">
        <f>+C21-C16</f>
        <v>608</v>
      </c>
      <c r="E21" s="92">
        <f>+D21*1000/5/3600</f>
        <v>33.777777777777779</v>
      </c>
      <c r="F21" s="41"/>
      <c r="G21" s="141" t="s">
        <v>15</v>
      </c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5175578</v>
      </c>
      <c r="D26" s="40">
        <f>+C26-C21</f>
        <v>619</v>
      </c>
      <c r="E26" s="92">
        <f>+D26*1000/5/3600</f>
        <v>34.388888888888886</v>
      </c>
      <c r="F26" s="41"/>
      <c r="G26" s="141" t="s">
        <v>15</v>
      </c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formatCells="0" formatColumns="0" formatRows="0" insertColumns="0" insertRows="0" insertHyperlinks="0" deleteColumns="0" deleteRows="0" sort="0" autoFilter="0" pivotTables="0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26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1:R43"/>
  <sheetViews>
    <sheetView showGridLines="0" showWhiteSpace="0" zoomScale="85" zoomScaleNormal="85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40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102">
        <f>+'Día 24'!C26</f>
        <v>5175578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102">
        <v>5177310</v>
      </c>
      <c r="D16" s="40">
        <f>+C16-C8</f>
        <v>1732</v>
      </c>
      <c r="E16" s="92">
        <f>+D16*1000/14/3600</f>
        <v>34.365079365079367</v>
      </c>
      <c r="F16" s="41"/>
      <c r="G16" s="141" t="s">
        <v>15</v>
      </c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97">
        <v>5177945</v>
      </c>
      <c r="D21" s="40">
        <f>+C21-C16</f>
        <v>635</v>
      </c>
      <c r="E21" s="92">
        <f>+D21*1000/5/3600</f>
        <v>35.277777777777779</v>
      </c>
      <c r="F21" s="41"/>
      <c r="G21" s="141" t="s">
        <v>15</v>
      </c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103">
        <v>5178534</v>
      </c>
      <c r="D26" s="40">
        <f>+C26-C21</f>
        <v>589</v>
      </c>
      <c r="E26" s="92">
        <f>+D26*1000/5/3600</f>
        <v>32.722222222222221</v>
      </c>
      <c r="F26" s="41"/>
      <c r="G26" s="141" t="s">
        <v>15</v>
      </c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/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R43"/>
  <sheetViews>
    <sheetView showGridLines="0" showWhiteSpace="0" topLeftCell="A4" zoomScale="85" zoomScaleNormal="85" zoomScalePageLayoutView="70" workbookViewId="0">
      <selection activeCell="D10" sqref="D10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41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102">
        <f>'Día 25'!C26</f>
        <v>5178534</v>
      </c>
      <c r="D8" s="28" t="s">
        <v>15</v>
      </c>
      <c r="E8" s="28"/>
      <c r="F8" s="8"/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/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102">
        <v>5180266</v>
      </c>
      <c r="D16" s="40">
        <f>+C16-C8</f>
        <v>1732</v>
      </c>
      <c r="E16" s="92">
        <f>+D16*1000/14/3600</f>
        <v>34.365079365079367</v>
      </c>
      <c r="F16" s="45"/>
      <c r="G16" s="141"/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44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102">
        <v>5180939</v>
      </c>
      <c r="D21" s="40">
        <f>+C21-C16</f>
        <v>673</v>
      </c>
      <c r="E21" s="92">
        <f>+D21*1000/5/3600</f>
        <v>37.388888888888886</v>
      </c>
      <c r="F21" s="41"/>
      <c r="G21" s="141"/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44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102">
        <v>5181524</v>
      </c>
      <c r="D26" s="40">
        <f>+C26-C21</f>
        <v>585</v>
      </c>
      <c r="E26" s="92">
        <f>+D26*1000/5/3600</f>
        <v>32.5</v>
      </c>
      <c r="F26" s="45"/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1:R43"/>
  <sheetViews>
    <sheetView showGridLines="0" showWhiteSpace="0" topLeftCell="A4" zoomScale="85" zoomScaleNormal="85" zoomScalePageLayoutView="70" workbookViewId="0">
      <selection activeCell="D9" sqref="D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42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99">
        <f>+'Día 26'!C26</f>
        <v>5181524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103">
        <v>5183251</v>
      </c>
      <c r="D16" s="40">
        <f>+C16-C8</f>
        <v>1727</v>
      </c>
      <c r="E16" s="92">
        <f>+D16*1000/14/3600</f>
        <v>34.265873015873012</v>
      </c>
      <c r="F16" s="45"/>
      <c r="G16" s="141"/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94">
        <f t="shared" si="1"/>
        <v>0</v>
      </c>
      <c r="F17" s="96"/>
      <c r="G17" s="147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94">
        <f t="shared" si="1"/>
        <v>0</v>
      </c>
      <c r="F18" s="96"/>
      <c r="G18" s="147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94">
        <f t="shared" si="1"/>
        <v>0</v>
      </c>
      <c r="F19" s="96"/>
      <c r="G19" s="147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95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103">
        <v>5183873</v>
      </c>
      <c r="D21" s="40">
        <f>+C21-C16</f>
        <v>622</v>
      </c>
      <c r="E21" s="92">
        <f>+D21*1000/5/3600</f>
        <v>34.555555555555557</v>
      </c>
      <c r="F21" s="45"/>
      <c r="G21" s="141"/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43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103">
        <v>5184483</v>
      </c>
      <c r="D26" s="40">
        <f>+C26-C21</f>
        <v>610</v>
      </c>
      <c r="E26" s="92">
        <f>+D26*1000/5/3600</f>
        <v>33.888888888888886</v>
      </c>
      <c r="F26" s="45"/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B1:R43"/>
  <sheetViews>
    <sheetView showGridLines="0" showWhiteSpace="0" topLeftCell="A4" zoomScale="85" zoomScaleNormal="85" zoomScalePageLayoutView="70" workbookViewId="0">
      <selection activeCell="D9" sqref="D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43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27'!C26</f>
        <v>5184483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5186200</v>
      </c>
      <c r="D16" s="40">
        <f>+C16-C8</f>
        <v>1717</v>
      </c>
      <c r="E16" s="92">
        <f>+D16*1000/14/3600</f>
        <v>34.067460317460316</v>
      </c>
      <c r="F16" s="45"/>
      <c r="G16" s="141" t="s">
        <v>15</v>
      </c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5186844</v>
      </c>
      <c r="D21" s="40">
        <f>+C21-C16</f>
        <v>644</v>
      </c>
      <c r="E21" s="92">
        <f>+D21*1000/5/3600</f>
        <v>35.777777777777779</v>
      </c>
      <c r="F21" s="45"/>
      <c r="G21" s="141"/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5187441</v>
      </c>
      <c r="D26" s="40">
        <f>+C26-C21</f>
        <v>597</v>
      </c>
      <c r="E26" s="92">
        <f>+D26*1000/5/3600</f>
        <v>33.166666666666664</v>
      </c>
      <c r="F26" s="41"/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R43"/>
  <sheetViews>
    <sheetView showGridLines="0" showWhiteSpace="0" topLeftCell="A4" zoomScale="85" zoomScaleNormal="85" zoomScalePageLayoutView="70" workbookViewId="0">
      <selection activeCell="C13" sqref="C13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45993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1'!C26</f>
        <v>5108525</v>
      </c>
      <c r="D8" s="28" t="s">
        <v>15</v>
      </c>
      <c r="E8" s="28"/>
      <c r="F8" s="8"/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 t="s">
        <v>15</v>
      </c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 t="s">
        <v>15</v>
      </c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5110237</v>
      </c>
      <c r="D16" s="40">
        <f>+C16-C8</f>
        <v>1712</v>
      </c>
      <c r="E16" s="92">
        <f>+D16*1000/14/3600</f>
        <v>33.968253968253968</v>
      </c>
      <c r="F16" s="41"/>
      <c r="G16" s="141"/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87"/>
      <c r="G20" s="143"/>
      <c r="H20" s="144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5110837</v>
      </c>
      <c r="D21" s="40">
        <f>+C21-C16</f>
        <v>600</v>
      </c>
      <c r="E21" s="93">
        <f>+D21*1000/5/3600</f>
        <v>33.333333333333336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88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5111456</v>
      </c>
      <c r="D26" s="40">
        <f>+C26-C21</f>
        <v>619</v>
      </c>
      <c r="E26" s="92">
        <f>+D26*1000/5/3600</f>
        <v>34.388888888888886</v>
      </c>
      <c r="F26" s="41"/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5" zoomScale="85" zoomScaleNormal="85" zoomScalePageLayoutView="70" workbookViewId="0">
      <selection activeCell="C9" sqref="C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44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102">
        <f>+'Día 28'!C26</f>
        <v>5187441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102">
        <v>5189149</v>
      </c>
      <c r="D16" s="40">
        <f>+C16-C8</f>
        <v>1708</v>
      </c>
      <c r="E16" s="98">
        <f>+D16*1000/14/3600</f>
        <v>33.888888888888886</v>
      </c>
      <c r="F16" s="45" t="s">
        <v>15</v>
      </c>
      <c r="G16" s="141" t="s">
        <v>15</v>
      </c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102">
        <v>5189784</v>
      </c>
      <c r="D21" s="40">
        <f>+C21-C16</f>
        <v>635</v>
      </c>
      <c r="E21" s="98">
        <f>+D21*1000/5/3600</f>
        <v>35.277777777777779</v>
      </c>
      <c r="F21" s="45"/>
      <c r="G21" s="141"/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102">
        <v>5190396</v>
      </c>
      <c r="D26" s="40">
        <f>+C26-C21</f>
        <v>612</v>
      </c>
      <c r="E26" s="98">
        <f>+D26*1000/5/3600</f>
        <v>34</v>
      </c>
      <c r="F26" s="41"/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7" zoomScale="85" zoomScaleNormal="85" zoomScalePageLayoutView="70" workbookViewId="0">
      <selection activeCell="D9" sqref="D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45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29'!C26</f>
        <v>5190396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5192100</v>
      </c>
      <c r="D16" s="40">
        <f>+C16-C8</f>
        <v>1704</v>
      </c>
      <c r="E16" s="92">
        <f>+D16*1000/14/3600</f>
        <v>33.80952380952381</v>
      </c>
      <c r="F16" s="45" t="s">
        <v>15</v>
      </c>
      <c r="G16" s="141" t="s">
        <v>15</v>
      </c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5192714</v>
      </c>
      <c r="D21" s="40">
        <f>+C21-C16</f>
        <v>614</v>
      </c>
      <c r="E21" s="92">
        <f>+D21*1000/5/3600</f>
        <v>34.111111111111114</v>
      </c>
      <c r="F21" s="45"/>
      <c r="G21" s="141"/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/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5193337</v>
      </c>
      <c r="D26" s="40">
        <f>+C26-C21</f>
        <v>623</v>
      </c>
      <c r="E26" s="92">
        <f>+D26*1000/5/3600</f>
        <v>34.611111111111114</v>
      </c>
      <c r="F26" s="41"/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46</v>
      </c>
      <c r="C7" s="100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101">
        <f>+'Día 30'!C26</f>
        <v>5193337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 t="s">
        <v>15</v>
      </c>
      <c r="E9" s="31" t="s">
        <v>15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101">
        <v>5195048</v>
      </c>
      <c r="D16" s="40">
        <f>+C16-C8</f>
        <v>1711</v>
      </c>
      <c r="E16" s="92">
        <f>+D16*1000/14/3600</f>
        <v>33.948412698412696</v>
      </c>
      <c r="F16" s="45" t="s">
        <v>15</v>
      </c>
      <c r="G16" s="141" t="s">
        <v>15</v>
      </c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/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5195680</v>
      </c>
      <c r="D21" s="40">
        <f>+C21-C16</f>
        <v>632</v>
      </c>
      <c r="E21" s="92">
        <f>+D21*1000/5/3600</f>
        <v>35.111111111111114</v>
      </c>
      <c r="F21" s="45"/>
      <c r="G21" s="141"/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5196301</v>
      </c>
      <c r="D26" s="40">
        <f>+C26-C21</f>
        <v>621</v>
      </c>
      <c r="E26" s="92">
        <f>+D26*1000/5/3600</f>
        <v>34.5</v>
      </c>
      <c r="F26" s="41"/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45994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2'!C26</f>
        <v>5111456</v>
      </c>
      <c r="D8" s="28" t="s">
        <v>15</v>
      </c>
      <c r="E8" s="28"/>
      <c r="F8" s="8"/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5113165</v>
      </c>
      <c r="D16" s="40">
        <f>+C16-C8</f>
        <v>1709</v>
      </c>
      <c r="E16" s="92">
        <f>+D16*1000/14/3600</f>
        <v>33.908730158730158</v>
      </c>
      <c r="F16" s="41"/>
      <c r="G16" s="141"/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5113775</v>
      </c>
      <c r="D21" s="40">
        <f>+C21-C16</f>
        <v>610</v>
      </c>
      <c r="E21" s="92">
        <f>+D21*1000/5/3600</f>
        <v>33.888888888888886</v>
      </c>
      <c r="F21" s="41"/>
      <c r="G21" s="141"/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5114377</v>
      </c>
      <c r="D26" s="40">
        <f>+C26-C21</f>
        <v>602</v>
      </c>
      <c r="E26" s="92">
        <f>+D26*1000/5/3600</f>
        <v>33.444444444444443</v>
      </c>
      <c r="F26" s="41"/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R43"/>
  <sheetViews>
    <sheetView showGridLines="0" showWhiteSpace="0" topLeftCell="B1" zoomScale="85" zoomScaleNormal="85" zoomScalePageLayoutView="70" workbookViewId="0">
      <selection activeCell="B9" sqref="B9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47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3'!C26</f>
        <v>5114377</v>
      </c>
      <c r="D8" s="28" t="s">
        <v>15</v>
      </c>
      <c r="E8" s="28"/>
      <c r="F8" s="8"/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5116051</v>
      </c>
      <c r="D16" s="40">
        <f>+C16-C8</f>
        <v>1674</v>
      </c>
      <c r="E16" s="92">
        <f>+D16*1000/14/3600</f>
        <v>33.214285714285715</v>
      </c>
      <c r="F16" s="41"/>
      <c r="G16" s="141"/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/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 t="s">
        <v>15</v>
      </c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5116643</v>
      </c>
      <c r="D21" s="40">
        <f>+C21-C16</f>
        <v>592</v>
      </c>
      <c r="E21" s="92">
        <f>+D21*1000/5/3600</f>
        <v>32.888888888888886</v>
      </c>
      <c r="F21" s="41"/>
      <c r="G21" s="141"/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5117214</v>
      </c>
      <c r="D26" s="40">
        <f>+C26-C21</f>
        <v>571</v>
      </c>
      <c r="E26" s="92">
        <f>+D26*1000/5/3600</f>
        <v>31.722222222222221</v>
      </c>
      <c r="F26" s="41"/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48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4'!C26</f>
        <v>5117214</v>
      </c>
      <c r="D8" s="28" t="s">
        <v>15</v>
      </c>
      <c r="E8" s="28"/>
      <c r="F8" s="8"/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5118840</v>
      </c>
      <c r="D16" s="40">
        <f>+C16-C8</f>
        <v>1626</v>
      </c>
      <c r="E16" s="92">
        <f>+D16*1000/14/3600</f>
        <v>32.261904761904759</v>
      </c>
      <c r="F16" s="41"/>
      <c r="G16" s="141"/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5119422</v>
      </c>
      <c r="D21" s="40">
        <f>+C21-C16</f>
        <v>582</v>
      </c>
      <c r="E21" s="92">
        <f>+D21*1000/5/3600</f>
        <v>32.333333333333336</v>
      </c>
      <c r="F21" s="41"/>
      <c r="G21" s="141"/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 t="s">
        <v>15</v>
      </c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9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5120017</v>
      </c>
      <c r="D26" s="40">
        <f>+C26-C21</f>
        <v>595</v>
      </c>
      <c r="E26" s="92">
        <f>+D26*1000/5/3600</f>
        <v>33.055555555555557</v>
      </c>
      <c r="F26" s="41"/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R43"/>
  <sheetViews>
    <sheetView showGridLines="0" showWhiteSpace="0" topLeftCell="B1" zoomScale="85" zoomScaleNormal="85" zoomScalePageLayoutView="70" workbookViewId="0">
      <selection activeCell="B9" sqref="B9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49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5'!C26</f>
        <v>5120017</v>
      </c>
      <c r="D8" s="28" t="s">
        <v>15</v>
      </c>
      <c r="E8" s="28"/>
      <c r="F8" s="8"/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5121687</v>
      </c>
      <c r="D16" s="40">
        <f>+C16-C8</f>
        <v>1670</v>
      </c>
      <c r="E16" s="92">
        <f>+D16*1000/14/3600</f>
        <v>33.134920634920633</v>
      </c>
      <c r="F16" s="41"/>
      <c r="G16" s="141"/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5122292</v>
      </c>
      <c r="D21" s="40">
        <f>+C21-C16</f>
        <v>605</v>
      </c>
      <c r="E21" s="92">
        <f>+D21*1000/5/3600</f>
        <v>33.611111111111114</v>
      </c>
      <c r="F21" s="41"/>
      <c r="G21" s="141"/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5122894</v>
      </c>
      <c r="D26" s="40">
        <f>+C26-C21</f>
        <v>602</v>
      </c>
      <c r="E26" s="92">
        <f>+D26*1000/5/3600</f>
        <v>33.444444444444443</v>
      </c>
      <c r="F26" s="41"/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20:H20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43"/>
  <sheetViews>
    <sheetView showGridLines="0" showWhiteSpace="0" topLeftCell="A4" zoomScale="85" zoomScaleNormal="85" zoomScalePageLayoutView="70" workbookViewId="0">
      <selection activeCell="D9" sqref="D9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50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6'!C26</f>
        <v>5122894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5124586</v>
      </c>
      <c r="D16" s="40">
        <f>+C16-C8</f>
        <v>1692</v>
      </c>
      <c r="E16" s="92">
        <f>+D16*1000/14/3600</f>
        <v>33.571428571428569</v>
      </c>
      <c r="F16" s="41"/>
      <c r="G16" s="141"/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5125200</v>
      </c>
      <c r="D21" s="40">
        <f>+C21-C16</f>
        <v>614</v>
      </c>
      <c r="E21" s="92">
        <f>+D21*1000/5/3600</f>
        <v>34.111111111111114</v>
      </c>
      <c r="F21" s="41"/>
      <c r="G21" s="141"/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9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5125814</v>
      </c>
      <c r="D26" s="40">
        <f>+C26-C21</f>
        <v>614</v>
      </c>
      <c r="E26" s="92">
        <f>+D26*1000/5/3600</f>
        <v>34.111111111111114</v>
      </c>
      <c r="F26" s="41"/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  <ignoredError sqref="E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R43"/>
  <sheetViews>
    <sheetView showGridLines="0" showWhiteSpace="0" zoomScale="85" zoomScaleNormal="85" zoomScalePageLayoutView="70" workbookViewId="0">
      <selection activeCell="D12" sqref="D12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15</v>
      </c>
    </row>
    <row r="2" spans="2:18" ht="18.75" customHeight="1" x14ac:dyDescent="0.35">
      <c r="B2" s="124"/>
      <c r="C2" s="125"/>
      <c r="D2" s="132" t="s">
        <v>24</v>
      </c>
      <c r="E2" s="133"/>
      <c r="F2" s="133"/>
      <c r="G2" s="133"/>
      <c r="H2" s="13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6"/>
      <c r="C3" s="127"/>
      <c r="D3" s="135"/>
      <c r="E3" s="136"/>
      <c r="F3" s="136"/>
      <c r="G3" s="136"/>
      <c r="H3" s="13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8" t="s">
        <v>25</v>
      </c>
      <c r="E5" s="139"/>
      <c r="F5" s="139"/>
      <c r="G5" s="139"/>
      <c r="H5" s="14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51</v>
      </c>
      <c r="C7" s="22" t="s">
        <v>26</v>
      </c>
      <c r="D7" s="23" t="s">
        <v>27</v>
      </c>
      <c r="E7" s="24" t="s">
        <v>14</v>
      </c>
      <c r="F7" s="25" t="s">
        <v>28</v>
      </c>
      <c r="G7" s="120" t="s">
        <v>29</v>
      </c>
      <c r="H7" s="12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83">
        <f>+'Día 7'!C26</f>
        <v>5125814</v>
      </c>
      <c r="D8" s="28" t="s">
        <v>15</v>
      </c>
      <c r="E8" s="28"/>
      <c r="F8" s="8" t="s">
        <v>15</v>
      </c>
      <c r="G8" s="122"/>
      <c r="H8" s="123"/>
      <c r="I8" s="29"/>
      <c r="J8" s="29"/>
      <c r="K8" s="4"/>
      <c r="L8" s="4"/>
      <c r="M8" s="4"/>
      <c r="N8" s="7"/>
      <c r="O8" s="7"/>
    </row>
    <row r="9" spans="2:18" ht="18.89999999999999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15</v>
      </c>
      <c r="G9" s="128"/>
      <c r="H9" s="129"/>
      <c r="I9" s="4"/>
      <c r="J9" s="29"/>
      <c r="K9" s="4"/>
      <c r="L9" s="4"/>
      <c r="M9" s="4"/>
      <c r="N9" s="4"/>
      <c r="O9" s="32"/>
      <c r="P9" s="3" t="s">
        <v>15</v>
      </c>
    </row>
    <row r="10" spans="2:18" ht="18.89999999999999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8"/>
      <c r="H10" s="129"/>
      <c r="I10" s="4"/>
      <c r="J10" s="29"/>
      <c r="K10" s="4"/>
      <c r="L10" s="4"/>
      <c r="M10" s="4"/>
      <c r="N10" s="4"/>
      <c r="O10" s="33"/>
    </row>
    <row r="11" spans="2:18" ht="18.89999999999999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8"/>
      <c r="H11" s="129"/>
      <c r="I11" s="4"/>
      <c r="J11" s="29"/>
      <c r="K11" s="4"/>
      <c r="L11" s="4"/>
      <c r="M11" s="4"/>
      <c r="N11" s="4"/>
      <c r="O11" s="33"/>
      <c r="R11" t="s">
        <v>15</v>
      </c>
    </row>
    <row r="12" spans="2:18" ht="18.89999999999999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8"/>
      <c r="H12" s="129"/>
      <c r="I12" s="4"/>
      <c r="J12" s="29"/>
      <c r="K12" s="4"/>
      <c r="L12" s="4"/>
      <c r="M12" s="4"/>
      <c r="N12" s="4"/>
      <c r="O12" s="33"/>
    </row>
    <row r="13" spans="2:18" ht="18.89999999999999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15</v>
      </c>
      <c r="G13" s="128"/>
      <c r="H13" s="129"/>
      <c r="I13" s="4"/>
      <c r="J13" s="29"/>
      <c r="K13" s="4"/>
      <c r="L13" s="4"/>
      <c r="M13" s="4"/>
      <c r="N13" s="4"/>
      <c r="O13" s="33"/>
    </row>
    <row r="14" spans="2:18" ht="18.89999999999999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15</v>
      </c>
      <c r="G14" s="128"/>
      <c r="H14" s="129"/>
      <c r="I14" s="4"/>
      <c r="J14" s="29"/>
      <c r="K14" s="4"/>
      <c r="L14" s="4"/>
      <c r="M14" s="4"/>
      <c r="N14" s="4"/>
      <c r="O14" s="33"/>
    </row>
    <row r="15" spans="2:18" ht="18.89999999999999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8"/>
      <c r="H15" s="129"/>
      <c r="I15" s="4"/>
      <c r="J15" s="29"/>
      <c r="K15" s="4"/>
      <c r="L15" s="4"/>
      <c r="M15" s="4"/>
      <c r="N15" s="4"/>
      <c r="O15" s="33"/>
    </row>
    <row r="16" spans="2:18" ht="18.899999999999999" customHeight="1" x14ac:dyDescent="0.35">
      <c r="B16" s="39">
        <v>0.33333333333333331</v>
      </c>
      <c r="C16" s="83">
        <v>5127514</v>
      </c>
      <c r="D16" s="40">
        <f>+C16-C8</f>
        <v>1700</v>
      </c>
      <c r="E16" s="92">
        <f>+D16*1000/14/3600</f>
        <v>33.730158730158735</v>
      </c>
      <c r="F16" s="41"/>
      <c r="G16" s="141"/>
      <c r="H16" s="142"/>
      <c r="I16" s="4"/>
      <c r="J16" s="29"/>
      <c r="K16" s="4"/>
      <c r="L16" s="4"/>
      <c r="M16" s="4"/>
      <c r="N16" s="4"/>
      <c r="O16" s="33"/>
    </row>
    <row r="17" spans="2:15" ht="18.89999999999999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8"/>
      <c r="H17" s="129"/>
      <c r="I17" s="4"/>
      <c r="J17" s="29"/>
      <c r="K17" s="4"/>
      <c r="L17" s="4"/>
      <c r="M17" s="4"/>
      <c r="N17" s="4"/>
      <c r="O17" s="33"/>
    </row>
    <row r="18" spans="2:15" ht="18.89999999999999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8"/>
      <c r="H18" s="129"/>
      <c r="I18" s="4"/>
      <c r="J18" s="29"/>
      <c r="K18" s="4"/>
      <c r="L18" s="4"/>
      <c r="M18" s="4"/>
      <c r="N18" s="4"/>
      <c r="O18" s="33"/>
    </row>
    <row r="19" spans="2:15" ht="18.89999999999999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8"/>
      <c r="H19" s="129"/>
      <c r="I19" s="4"/>
      <c r="J19" s="29"/>
      <c r="K19" s="4"/>
      <c r="L19" s="4"/>
      <c r="M19" s="4"/>
      <c r="N19" s="4"/>
      <c r="O19" s="33"/>
    </row>
    <row r="20" spans="2:15" ht="18.89999999999999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8"/>
      <c r="H20" s="129"/>
      <c r="I20" s="4"/>
      <c r="J20" s="29"/>
      <c r="K20" s="4"/>
      <c r="L20" s="4"/>
      <c r="M20" s="4"/>
      <c r="N20" s="4"/>
      <c r="O20" s="33"/>
    </row>
    <row r="21" spans="2:15" ht="18.899999999999999" customHeight="1" x14ac:dyDescent="0.35">
      <c r="B21" s="39">
        <v>0.54166666666666663</v>
      </c>
      <c r="C21" s="83">
        <v>5128130</v>
      </c>
      <c r="D21" s="40">
        <f>+C21-C16</f>
        <v>616</v>
      </c>
      <c r="E21" s="92">
        <f>+D21*1000/5/3600</f>
        <v>34.222222222222221</v>
      </c>
      <c r="F21" s="41"/>
      <c r="G21" s="141"/>
      <c r="H21" s="142"/>
      <c r="I21" s="4"/>
      <c r="J21" s="29"/>
      <c r="K21" s="4"/>
      <c r="L21" s="4"/>
      <c r="M21" s="4"/>
      <c r="N21" s="4"/>
      <c r="O21" s="33"/>
    </row>
    <row r="22" spans="2:15" ht="18.89999999999999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8"/>
      <c r="H22" s="129"/>
      <c r="I22" s="4"/>
      <c r="J22" s="29"/>
      <c r="K22" s="4"/>
      <c r="L22" s="4"/>
      <c r="M22" s="4"/>
      <c r="N22" s="4"/>
      <c r="O22" s="34"/>
    </row>
    <row r="23" spans="2:15" ht="18.89999999999999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8"/>
      <c r="H23" s="129"/>
      <c r="I23" s="4"/>
      <c r="J23" s="29"/>
      <c r="K23" s="4"/>
      <c r="L23" s="4"/>
      <c r="M23" s="4"/>
      <c r="N23" s="4"/>
      <c r="O23" s="34"/>
    </row>
    <row r="24" spans="2:15" ht="18.89999999999999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8"/>
      <c r="H24" s="129"/>
      <c r="I24" s="4"/>
      <c r="J24" s="29"/>
      <c r="K24" s="4"/>
      <c r="L24" s="4"/>
      <c r="M24" s="4"/>
      <c r="N24" s="4"/>
      <c r="O24" s="34"/>
    </row>
    <row r="25" spans="2:15" ht="18.89999999999999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8"/>
      <c r="H25" s="129"/>
      <c r="I25" s="4"/>
      <c r="J25" s="29"/>
      <c r="K25" s="4"/>
      <c r="L25" s="4"/>
      <c r="M25" s="4"/>
      <c r="N25" s="4"/>
      <c r="O25" s="34"/>
    </row>
    <row r="26" spans="2:15" ht="18.899999999999999" customHeight="1" x14ac:dyDescent="0.35">
      <c r="B26" s="39">
        <v>0.75</v>
      </c>
      <c r="C26" s="83">
        <v>5128745</v>
      </c>
      <c r="D26" s="40">
        <f>+C26-C21</f>
        <v>615</v>
      </c>
      <c r="E26" s="92">
        <f>+D26*1000/5/3600</f>
        <v>34.166666666666664</v>
      </c>
      <c r="F26" s="41"/>
      <c r="G26" s="141"/>
      <c r="H26" s="142"/>
      <c r="I26" s="4"/>
      <c r="J26" s="29"/>
      <c r="K26" s="4"/>
      <c r="L26" s="4"/>
      <c r="M26" s="4"/>
      <c r="N26" s="4"/>
      <c r="O26" s="33"/>
    </row>
    <row r="27" spans="2:15" ht="18.89999999999999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8"/>
      <c r="H27" s="129"/>
      <c r="I27" s="4"/>
      <c r="J27" s="29"/>
      <c r="K27" s="4"/>
      <c r="L27" s="4"/>
      <c r="M27" s="4"/>
      <c r="N27" s="4"/>
      <c r="O27" s="34"/>
    </row>
    <row r="28" spans="2:15" ht="18.89999999999999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8"/>
      <c r="H28" s="129"/>
      <c r="I28" s="4"/>
      <c r="J28" s="29"/>
      <c r="K28" s="4"/>
      <c r="L28" s="4"/>
      <c r="M28" s="4"/>
      <c r="N28" s="4"/>
      <c r="O28" s="34"/>
    </row>
    <row r="29" spans="2:15" ht="18.89999999999999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8"/>
      <c r="H29" s="129"/>
      <c r="I29" s="4"/>
      <c r="J29" s="29"/>
      <c r="K29" s="4"/>
      <c r="L29" s="4"/>
      <c r="M29" s="4"/>
      <c r="N29" s="4"/>
      <c r="O29" s="34"/>
    </row>
    <row r="30" spans="2:15" ht="18.89999999999999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8"/>
      <c r="H30" s="129"/>
      <c r="I30" s="4"/>
      <c r="J30" s="29"/>
      <c r="K30" s="4"/>
      <c r="L30" s="4"/>
      <c r="M30" s="4"/>
      <c r="N30" s="4"/>
      <c r="O30" s="34"/>
    </row>
    <row r="31" spans="2:15" ht="18.89999999999999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8"/>
      <c r="H31" s="129"/>
      <c r="I31" s="4"/>
      <c r="J31" s="29"/>
      <c r="K31" s="4"/>
      <c r="L31" s="4"/>
      <c r="M31" s="4"/>
      <c r="N31" s="4"/>
      <c r="O31" s="34"/>
    </row>
    <row r="32" spans="2:15" ht="18.89999999999999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0"/>
      <c r="H32" s="131"/>
      <c r="I32" s="4"/>
      <c r="J32" s="29"/>
      <c r="K32" s="4"/>
      <c r="L32" s="4"/>
      <c r="M32" s="4"/>
      <c r="N32" s="4"/>
      <c r="O32" s="34"/>
    </row>
    <row r="33" spans="2:15" ht="18.89999999999999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89999999999999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89999999999999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89999999999999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89999999999999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8.899999999999999" customHeight="1" x14ac:dyDescent="0.35">
      <c r="B38" s="37"/>
      <c r="N38" s="4"/>
    </row>
    <row r="39" spans="2:15" ht="18.899999999999999" customHeight="1" x14ac:dyDescent="0.35">
      <c r="B39" s="37"/>
      <c r="N39" s="4"/>
    </row>
    <row r="40" spans="2:15" ht="18.899999999999999" customHeight="1" x14ac:dyDescent="0.35">
      <c r="B40" s="37"/>
      <c r="N40" s="4"/>
    </row>
    <row r="41" spans="2:15" ht="18.899999999999999" customHeight="1" x14ac:dyDescent="0.35">
      <c r="B41" s="37"/>
      <c r="N41" s="4"/>
    </row>
    <row r="42" spans="2:15" ht="18.899999999999999" customHeight="1" x14ac:dyDescent="0.35">
      <c r="B42" s="37"/>
      <c r="N42" s="4"/>
    </row>
    <row r="43" spans="2:15" ht="18.89999999999999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Resumen mensual</vt:lpstr>
      <vt:lpstr>Día 1</vt:lpstr>
      <vt:lpstr>Día 2</vt:lpstr>
      <vt:lpstr>Día 3</vt:lpstr>
      <vt:lpstr>Día 4</vt:lpstr>
      <vt:lpstr>Día 5</vt:lpstr>
      <vt:lpstr>DÍa 6</vt:lpstr>
      <vt:lpstr>Día 7</vt:lpstr>
      <vt:lpstr>Día 8</vt:lpstr>
      <vt:lpstr>Día 9</vt:lpstr>
      <vt:lpstr>Día 10</vt:lpstr>
      <vt:lpstr>Día 11</vt:lpstr>
      <vt:lpstr>Día 12</vt:lpstr>
      <vt:lpstr>Día 13</vt:lpstr>
      <vt:lpstr>Día 14</vt:lpstr>
      <vt:lpstr>Día 15</vt:lpstr>
      <vt:lpstr>Día 16</vt:lpstr>
      <vt:lpstr>Día 17</vt:lpstr>
      <vt:lpstr>Día 18</vt:lpstr>
      <vt:lpstr>Día 19</vt:lpstr>
      <vt:lpstr>Día 20</vt:lpstr>
      <vt:lpstr>Día 21</vt:lpstr>
      <vt:lpstr>Día 22</vt:lpstr>
      <vt:lpstr>Día 23</vt:lpstr>
      <vt:lpstr>Día 24</vt:lpstr>
      <vt:lpstr>Día 25</vt:lpstr>
      <vt:lpstr>Día 26</vt:lpstr>
      <vt:lpstr>Día 27</vt:lpstr>
      <vt:lpstr>Día 28</vt:lpstr>
      <vt:lpstr>Día 29</vt:lpstr>
      <vt:lpstr>Día 30</vt:lpstr>
      <vt:lpstr>Día 31</vt:lpstr>
      <vt:lpstr>'Día 1'!Área_de_impresión</vt:lpstr>
      <vt:lpstr>'Día 10'!Área_de_impresión</vt:lpstr>
      <vt:lpstr>'Día 11'!Área_de_impresión</vt:lpstr>
      <vt:lpstr>'Día 12'!Área_de_impresión</vt:lpstr>
      <vt:lpstr>'Día 13'!Área_de_impresión</vt:lpstr>
      <vt:lpstr>'Día 14'!Área_de_impresión</vt:lpstr>
      <vt:lpstr>'Día 15'!Área_de_impresión</vt:lpstr>
      <vt:lpstr>'Día 16'!Área_de_impresión</vt:lpstr>
      <vt:lpstr>'Día 17'!Área_de_impresión</vt:lpstr>
      <vt:lpstr>'Día 18'!Área_de_impresión</vt:lpstr>
      <vt:lpstr>'Día 19'!Área_de_impresión</vt:lpstr>
      <vt:lpstr>'Día 2'!Área_de_impresión</vt:lpstr>
      <vt:lpstr>'Día 20'!Área_de_impresión</vt:lpstr>
      <vt:lpstr>'Día 21'!Área_de_impresión</vt:lpstr>
      <vt:lpstr>'Día 22'!Área_de_impresión</vt:lpstr>
      <vt:lpstr>'Día 23'!Área_de_impresión</vt:lpstr>
      <vt:lpstr>'Día 24'!Área_de_impresión</vt:lpstr>
      <vt:lpstr>'Día 25'!Área_de_impresión</vt:lpstr>
      <vt:lpstr>'Día 26'!Área_de_impresión</vt:lpstr>
      <vt:lpstr>'Día 27'!Área_de_impresión</vt:lpstr>
      <vt:lpstr>'Día 28'!Área_de_impresión</vt:lpstr>
      <vt:lpstr>'Día 29'!Área_de_impresión</vt:lpstr>
      <vt:lpstr>'Día 3'!Área_de_impresión</vt:lpstr>
      <vt:lpstr>'Día 30'!Área_de_impresión</vt:lpstr>
      <vt:lpstr>'Día 31'!Área_de_impresión</vt:lpstr>
      <vt:lpstr>'Día 4'!Área_de_impresión</vt:lpstr>
      <vt:lpstr>'Día 5'!Área_de_impresión</vt:lpstr>
      <vt:lpstr>'DÍa 6'!Área_de_impresión</vt:lpstr>
      <vt:lpstr>'Día 7'!Área_de_impresión</vt:lpstr>
      <vt:lpstr>'Día 8'!Área_de_impresión</vt:lpstr>
      <vt:lpstr>'Día 9'!Área_de_impresión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Vera Santander Dario (Codelco-Salvador)</cp:lastModifiedBy>
  <cp:revision/>
  <dcterms:created xsi:type="dcterms:W3CDTF">2015-05-02T03:26:21Z</dcterms:created>
  <dcterms:modified xsi:type="dcterms:W3CDTF">2026-01-08T16:01:52Z</dcterms:modified>
  <cp:category/>
  <cp:contentStatus/>
</cp:coreProperties>
</file>