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Users\dvera\OneDrive\Desktop\MVS1\Avenimiento\1 H01\Caudal\53 Ago 2025\"/>
    </mc:Choice>
  </mc:AlternateContent>
  <bookViews>
    <workbookView xWindow="-110" yWindow="-110" windowWidth="19420" windowHeight="10420" tabRatio="826"/>
  </bookViews>
  <sheets>
    <sheet name="Resumen mensual" sheetId="40" r:id="rId1"/>
    <sheet name="Día 1" sheetId="7" r:id="rId2"/>
    <sheet name="Día 2" sheetId="8" r:id="rId3"/>
    <sheet name="Día 3" sheetId="9" r:id="rId4"/>
    <sheet name="Día 4" sheetId="10" r:id="rId5"/>
    <sheet name="Día 5" sheetId="11" r:id="rId6"/>
    <sheet name="DÍa 6" sheetId="12" r:id="rId7"/>
    <sheet name="Día 7" sheetId="13" r:id="rId8"/>
    <sheet name="Día 8" sheetId="14" r:id="rId9"/>
    <sheet name="Día 9" sheetId="15" r:id="rId10"/>
    <sheet name="Día 10" sheetId="16" r:id="rId11"/>
    <sheet name="Día 11" sheetId="17" r:id="rId12"/>
    <sheet name="Día 12" sheetId="18" r:id="rId13"/>
    <sheet name="Día 13" sheetId="19" r:id="rId14"/>
    <sheet name="Día 14" sheetId="20" r:id="rId15"/>
    <sheet name="Día 15" sheetId="21" r:id="rId16"/>
    <sheet name="Día 16" sheetId="22" r:id="rId17"/>
    <sheet name="Día 17" sheetId="23" r:id="rId18"/>
    <sheet name="Día 18" sheetId="24" r:id="rId19"/>
    <sheet name="Día 19" sheetId="25" r:id="rId20"/>
    <sheet name="Día 20" sheetId="26" r:id="rId21"/>
    <sheet name="Día 21" sheetId="27" r:id="rId22"/>
    <sheet name="Día 22" sheetId="28" r:id="rId23"/>
    <sheet name="Día 23" sheetId="29" r:id="rId24"/>
    <sheet name="Día 24" sheetId="30" r:id="rId25"/>
    <sheet name="Día 25" sheetId="31" r:id="rId26"/>
    <sheet name="Día 26" sheetId="32" r:id="rId27"/>
    <sheet name="Día 27" sheetId="33" r:id="rId28"/>
    <sheet name="Día 28" sheetId="34" r:id="rId29"/>
    <sheet name="Día 29" sheetId="41" r:id="rId30"/>
    <sheet name="Día 30" sheetId="42" r:id="rId31"/>
    <sheet name="Día 31" sheetId="45" r:id="rId32"/>
  </sheets>
  <definedNames>
    <definedName name="_xlnm.Print_Area" localSheetId="1">'Día 1'!$B$1:$O$43</definedName>
    <definedName name="_xlnm.Print_Area" localSheetId="10">'Día 10'!$B$1:$O$43</definedName>
    <definedName name="_xlnm.Print_Area" localSheetId="11">'Día 11'!$B$1:$O$43</definedName>
    <definedName name="_xlnm.Print_Area" localSheetId="12">'Día 12'!$B$1:$O$43</definedName>
    <definedName name="_xlnm.Print_Area" localSheetId="13">'Día 13'!$B$1:$O$43</definedName>
    <definedName name="_xlnm.Print_Area" localSheetId="14">'Día 14'!$B$1:$O$43</definedName>
    <definedName name="_xlnm.Print_Area" localSheetId="15">'Día 15'!$B$1:$O$43</definedName>
    <definedName name="_xlnm.Print_Area" localSheetId="16">'Día 16'!$B$1:$O$43</definedName>
    <definedName name="_xlnm.Print_Area" localSheetId="17">'Día 17'!$B$1:$O$43</definedName>
    <definedName name="_xlnm.Print_Area" localSheetId="18">'Día 18'!$B$1:$O$43</definedName>
    <definedName name="_xlnm.Print_Area" localSheetId="19">'Día 19'!$B$1:$O$43</definedName>
    <definedName name="_xlnm.Print_Area" localSheetId="2">'Día 2'!$B$1:$O$43</definedName>
    <definedName name="_xlnm.Print_Area" localSheetId="20">'Día 20'!$B$1:$O$43</definedName>
    <definedName name="_xlnm.Print_Area" localSheetId="21">'Día 21'!$B$1:$O$43</definedName>
    <definedName name="_xlnm.Print_Area" localSheetId="22">'Día 22'!$B$1:$O$43</definedName>
    <definedName name="_xlnm.Print_Area" localSheetId="23">'Día 23'!$B$1:$O$43</definedName>
    <definedName name="_xlnm.Print_Area" localSheetId="24">'Día 24'!$B$1:$O$43</definedName>
    <definedName name="_xlnm.Print_Area" localSheetId="25">'Día 25'!$B$1:$O$43</definedName>
    <definedName name="_xlnm.Print_Area" localSheetId="26">'Día 26'!$B$1:$O$43</definedName>
    <definedName name="_xlnm.Print_Area" localSheetId="27">'Día 27'!$B$1:$O$43</definedName>
    <definedName name="_xlnm.Print_Area" localSheetId="28">'Día 28'!$B$1:$O$43</definedName>
    <definedName name="_xlnm.Print_Area" localSheetId="29">'Día 29'!$B$1:$O$43</definedName>
    <definedName name="_xlnm.Print_Area" localSheetId="3">'Día 3'!$B$1:$O$43</definedName>
    <definedName name="_xlnm.Print_Area" localSheetId="30">'Día 30'!$B$1:$O$43</definedName>
    <definedName name="_xlnm.Print_Area" localSheetId="31">'Día 31'!$B$1:$O$43</definedName>
    <definedName name="_xlnm.Print_Area" localSheetId="4">'Día 4'!$B$1:$O$43</definedName>
    <definedName name="_xlnm.Print_Area" localSheetId="5">'Día 5'!$B$1:$O$43</definedName>
    <definedName name="_xlnm.Print_Area" localSheetId="6">'DÍa 6'!$B$1:$O$43</definedName>
    <definedName name="_xlnm.Print_Area" localSheetId="7">'Día 7'!$B$1:$O$43</definedName>
    <definedName name="_xlnm.Print_Area" localSheetId="8">'Día 8'!$B$1:$O$43</definedName>
    <definedName name="_xlnm.Print_Area" localSheetId="9">'Día 9'!$B$1:$O$43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Q46" i="40" l="1"/>
  <c r="Q44" i="40"/>
  <c r="P44" i="40"/>
  <c r="Q43" i="40"/>
  <c r="P43" i="40"/>
  <c r="Q12" i="40"/>
  <c r="Q13" i="40"/>
  <c r="Q14" i="40"/>
  <c r="Q15" i="40"/>
  <c r="Q16" i="40"/>
  <c r="Q17" i="40"/>
  <c r="Q18" i="40"/>
  <c r="Q19" i="40"/>
  <c r="Q20" i="40"/>
  <c r="Q21" i="40"/>
  <c r="Q22" i="40"/>
  <c r="Q23" i="40"/>
  <c r="Q24" i="40"/>
  <c r="Q25" i="40"/>
  <c r="Q26" i="40"/>
  <c r="Q27" i="40"/>
  <c r="Q28" i="40"/>
  <c r="Q29" i="40"/>
  <c r="Q30" i="40"/>
  <c r="Q31" i="40"/>
  <c r="Q32" i="40"/>
  <c r="Q33" i="40"/>
  <c r="Q34" i="40"/>
  <c r="Q35" i="40"/>
  <c r="Q36" i="40"/>
  <c r="Q37" i="40"/>
  <c r="Q38" i="40"/>
  <c r="Q39" i="40"/>
  <c r="Q40" i="40"/>
  <c r="Q41" i="40"/>
  <c r="Q11" i="40"/>
  <c r="P11" i="40"/>
  <c r="G44" i="40"/>
  <c r="H42" i="40"/>
  <c r="G42" i="40"/>
  <c r="G12" i="40"/>
  <c r="H12" i="40"/>
  <c r="G13" i="40"/>
  <c r="H13" i="40"/>
  <c r="G14" i="40"/>
  <c r="H14" i="40"/>
  <c r="G15" i="40"/>
  <c r="H15" i="40"/>
  <c r="G16" i="40"/>
  <c r="H16" i="40"/>
  <c r="G17" i="40"/>
  <c r="H17" i="40"/>
  <c r="G18" i="40"/>
  <c r="H18" i="40"/>
  <c r="G19" i="40"/>
  <c r="H19" i="40"/>
  <c r="G20" i="40"/>
  <c r="H20" i="40"/>
  <c r="G21" i="40"/>
  <c r="H21" i="40"/>
  <c r="G22" i="40"/>
  <c r="H22" i="40"/>
  <c r="G23" i="40"/>
  <c r="H23" i="40"/>
  <c r="G24" i="40"/>
  <c r="H24" i="40"/>
  <c r="G25" i="40"/>
  <c r="H25" i="40"/>
  <c r="G26" i="40"/>
  <c r="H26" i="40"/>
  <c r="G27" i="40"/>
  <c r="H27" i="40"/>
  <c r="G28" i="40"/>
  <c r="H28" i="40"/>
  <c r="G29" i="40"/>
  <c r="H29" i="40"/>
  <c r="G30" i="40"/>
  <c r="H30" i="40"/>
  <c r="G31" i="40"/>
  <c r="H31" i="40"/>
  <c r="G32" i="40"/>
  <c r="H32" i="40"/>
  <c r="G33" i="40"/>
  <c r="H33" i="40"/>
  <c r="G34" i="40"/>
  <c r="H34" i="40"/>
  <c r="G35" i="40"/>
  <c r="H35" i="40"/>
  <c r="G36" i="40"/>
  <c r="H36" i="40"/>
  <c r="G37" i="40"/>
  <c r="H37" i="40"/>
  <c r="G38" i="40"/>
  <c r="H38" i="40"/>
  <c r="G39" i="40"/>
  <c r="H39" i="40"/>
  <c r="G40" i="40"/>
  <c r="H40" i="40"/>
  <c r="G41" i="40"/>
  <c r="H41" i="40"/>
  <c r="H11" i="40"/>
  <c r="G11" i="40"/>
  <c r="P41" i="40" l="1"/>
  <c r="F41" i="40" l="1"/>
  <c r="L30" i="40" l="1"/>
  <c r="L24" i="40"/>
  <c r="L18" i="40"/>
  <c r="L12" i="40"/>
  <c r="L13" i="40" s="1"/>
  <c r="F29" i="40" l="1"/>
  <c r="D16" i="25"/>
  <c r="E16" i="25" s="1"/>
  <c r="D21" i="24" l="1"/>
  <c r="E21" i="24" s="1"/>
  <c r="D26" i="19" l="1"/>
  <c r="E26" i="19" s="1"/>
  <c r="C8" i="45" l="1"/>
  <c r="D16" i="45" s="1"/>
  <c r="E16" i="45" s="1"/>
  <c r="D26" i="45"/>
  <c r="C8" i="42"/>
  <c r="D21" i="45"/>
  <c r="E21" i="45" s="1"/>
  <c r="F40" i="40" l="1"/>
  <c r="D32" i="45"/>
  <c r="E32" i="45" s="1"/>
  <c r="D31" i="45"/>
  <c r="E31" i="45" s="1"/>
  <c r="D30" i="45"/>
  <c r="E30" i="45" s="1"/>
  <c r="D29" i="45"/>
  <c r="E29" i="45" s="1"/>
  <c r="D28" i="45"/>
  <c r="E28" i="45" s="1"/>
  <c r="E26" i="45"/>
  <c r="D25" i="45"/>
  <c r="E25" i="45" s="1"/>
  <c r="D24" i="45"/>
  <c r="E24" i="45" s="1"/>
  <c r="D23" i="45"/>
  <c r="E23" i="45" s="1"/>
  <c r="D20" i="45"/>
  <c r="E20" i="45" s="1"/>
  <c r="D19" i="45"/>
  <c r="E19" i="45" s="1"/>
  <c r="D18" i="45"/>
  <c r="E18" i="45" s="1"/>
  <c r="D15" i="45"/>
  <c r="E15" i="45" s="1"/>
  <c r="D14" i="45"/>
  <c r="E14" i="45" s="1"/>
  <c r="D13" i="45"/>
  <c r="E13" i="45" s="1"/>
  <c r="D12" i="45"/>
  <c r="E12" i="45" s="1"/>
  <c r="D11" i="45"/>
  <c r="E11" i="45" s="1"/>
  <c r="D10" i="45"/>
  <c r="E10" i="45" s="1"/>
  <c r="E17" i="33" l="1"/>
  <c r="L36" i="40" l="1"/>
  <c r="F37" i="40"/>
  <c r="F38" i="40"/>
  <c r="F39" i="40"/>
  <c r="C8" i="41" l="1"/>
  <c r="C8" i="34"/>
  <c r="C8" i="33"/>
  <c r="D16" i="33" s="1"/>
  <c r="P40" i="40" l="1"/>
  <c r="P37" i="40" l="1"/>
  <c r="P38" i="40"/>
  <c r="P39" i="40"/>
  <c r="F30" i="40" l="1"/>
  <c r="F31" i="40"/>
  <c r="F32" i="40"/>
  <c r="F33" i="40"/>
  <c r="F34" i="40"/>
  <c r="F35" i="40"/>
  <c r="F36" i="40"/>
  <c r="F22" i="40"/>
  <c r="F23" i="40"/>
  <c r="F24" i="40"/>
  <c r="F25" i="40"/>
  <c r="F26" i="40"/>
  <c r="F27" i="40"/>
  <c r="F28" i="40"/>
  <c r="F15" i="40"/>
  <c r="F16" i="40"/>
  <c r="F17" i="40"/>
  <c r="F18" i="40"/>
  <c r="F19" i="40"/>
  <c r="F20" i="40"/>
  <c r="F21" i="40"/>
  <c r="F11" i="40"/>
  <c r="F12" i="40"/>
  <c r="F13" i="40"/>
  <c r="F14" i="40"/>
  <c r="D16" i="42"/>
  <c r="E16" i="42" s="1"/>
  <c r="D16" i="41"/>
  <c r="E16" i="41" s="1"/>
  <c r="D32" i="42"/>
  <c r="E32" i="42"/>
  <c r="D31" i="42"/>
  <c r="E31" i="42"/>
  <c r="D30" i="42"/>
  <c r="E30" i="42"/>
  <c r="D29" i="42"/>
  <c r="E29" i="42"/>
  <c r="D28" i="42"/>
  <c r="E28" i="42"/>
  <c r="D26" i="42"/>
  <c r="E26" i="42" s="1"/>
  <c r="D25" i="42"/>
  <c r="E25" i="42" s="1"/>
  <c r="D24" i="42"/>
  <c r="E24" i="42"/>
  <c r="D23" i="42"/>
  <c r="E23" i="42"/>
  <c r="D21" i="42"/>
  <c r="E21" i="42" s="1"/>
  <c r="D20" i="42"/>
  <c r="E20" i="42"/>
  <c r="D19" i="42"/>
  <c r="E19" i="42" s="1"/>
  <c r="D18" i="42"/>
  <c r="E18" i="42"/>
  <c r="D15" i="42"/>
  <c r="E15" i="42"/>
  <c r="D14" i="42"/>
  <c r="E14" i="42"/>
  <c r="D13" i="42"/>
  <c r="E13" i="42" s="1"/>
  <c r="D12" i="42"/>
  <c r="E12" i="42"/>
  <c r="D11" i="42"/>
  <c r="E11" i="42"/>
  <c r="D10" i="42"/>
  <c r="E10" i="42"/>
  <c r="D32" i="41"/>
  <c r="E32" i="41" s="1"/>
  <c r="D31" i="41"/>
  <c r="E31" i="41"/>
  <c r="D30" i="41"/>
  <c r="E30" i="41"/>
  <c r="D29" i="41"/>
  <c r="E29" i="41"/>
  <c r="D28" i="41"/>
  <c r="E28" i="41" s="1"/>
  <c r="D26" i="41"/>
  <c r="E26" i="41" s="1"/>
  <c r="D25" i="41"/>
  <c r="E25" i="41"/>
  <c r="D24" i="41"/>
  <c r="E24" i="41"/>
  <c r="D23" i="41"/>
  <c r="E23" i="41" s="1"/>
  <c r="D21" i="41"/>
  <c r="E21" i="41" s="1"/>
  <c r="D20" i="41"/>
  <c r="E20" i="41"/>
  <c r="D19" i="41"/>
  <c r="E19" i="41"/>
  <c r="D18" i="41"/>
  <c r="E18" i="41"/>
  <c r="D15" i="41"/>
  <c r="E15" i="41"/>
  <c r="D14" i="41"/>
  <c r="E14" i="41"/>
  <c r="D13" i="41"/>
  <c r="E13" i="41"/>
  <c r="D12" i="41"/>
  <c r="E12" i="41"/>
  <c r="D11" i="41"/>
  <c r="E11" i="41"/>
  <c r="D10" i="41"/>
  <c r="E10" i="41"/>
  <c r="P15" i="40"/>
  <c r="P20" i="40"/>
  <c r="P25" i="40"/>
  <c r="P28" i="40"/>
  <c r="P29" i="40"/>
  <c r="P30" i="40"/>
  <c r="P31" i="40"/>
  <c r="P32" i="40"/>
  <c r="P33" i="40"/>
  <c r="P34" i="40"/>
  <c r="E16" i="33"/>
  <c r="C8" i="32"/>
  <c r="D16" i="32" s="1"/>
  <c r="E16" i="32" s="1"/>
  <c r="D26" i="16"/>
  <c r="D26" i="11"/>
  <c r="E26" i="11" s="1"/>
  <c r="D26" i="10"/>
  <c r="E26" i="10" s="1"/>
  <c r="D21" i="12"/>
  <c r="E21" i="12" s="1"/>
  <c r="D26" i="14"/>
  <c r="E26" i="14" s="1"/>
  <c r="D26" i="13"/>
  <c r="E26" i="13" s="1"/>
  <c r="D26" i="12"/>
  <c r="E26" i="12" s="1"/>
  <c r="D26" i="15"/>
  <c r="E26" i="15" s="1"/>
  <c r="D26" i="17"/>
  <c r="E26" i="17" s="1"/>
  <c r="D26" i="18"/>
  <c r="E26" i="18" s="1"/>
  <c r="D26" i="22"/>
  <c r="E26" i="22" s="1"/>
  <c r="D26" i="21"/>
  <c r="E26" i="21" s="1"/>
  <c r="D26" i="20"/>
  <c r="E26" i="20" s="1"/>
  <c r="D16" i="7"/>
  <c r="E16" i="7" s="1"/>
  <c r="D16" i="34"/>
  <c r="E16" i="34" s="1"/>
  <c r="C8" i="31"/>
  <c r="D16" i="31" s="1"/>
  <c r="E16" i="31" s="1"/>
  <c r="C8" i="30"/>
  <c r="D16" i="30" s="1"/>
  <c r="E16" i="30" s="1"/>
  <c r="C8" i="29"/>
  <c r="D16" i="29" s="1"/>
  <c r="E16" i="29" s="1"/>
  <c r="C8" i="28"/>
  <c r="D16" i="28" s="1"/>
  <c r="E16" i="28" s="1"/>
  <c r="C8" i="27"/>
  <c r="D16" i="27" s="1"/>
  <c r="E16" i="27" s="1"/>
  <c r="C8" i="26"/>
  <c r="D16" i="26" s="1"/>
  <c r="E16" i="26" s="1"/>
  <c r="C8" i="25"/>
  <c r="C8" i="24"/>
  <c r="D16" i="24" s="1"/>
  <c r="E16" i="24" s="1"/>
  <c r="C8" i="23"/>
  <c r="D16" i="23" s="1"/>
  <c r="E16" i="23" s="1"/>
  <c r="C8" i="22"/>
  <c r="D16" i="22" s="1"/>
  <c r="E16" i="22" s="1"/>
  <c r="C8" i="21"/>
  <c r="D16" i="21" s="1"/>
  <c r="E16" i="21" s="1"/>
  <c r="C8" i="20"/>
  <c r="D16" i="20" s="1"/>
  <c r="E16" i="20" s="1"/>
  <c r="C8" i="19"/>
  <c r="D16" i="19" s="1"/>
  <c r="E16" i="19" s="1"/>
  <c r="C8" i="18"/>
  <c r="D16" i="18" s="1"/>
  <c r="E16" i="18" s="1"/>
  <c r="C8" i="17"/>
  <c r="D16" i="17" s="1"/>
  <c r="E16" i="17" s="1"/>
  <c r="C8" i="16"/>
  <c r="D16" i="16" s="1"/>
  <c r="E16" i="16" s="1"/>
  <c r="C8" i="15"/>
  <c r="D16" i="15" s="1"/>
  <c r="E16" i="15" s="1"/>
  <c r="C8" i="14"/>
  <c r="D16" i="14" s="1"/>
  <c r="E16" i="14" s="1"/>
  <c r="C8" i="13"/>
  <c r="D16" i="13" s="1"/>
  <c r="E16" i="13" s="1"/>
  <c r="C8" i="12"/>
  <c r="D16" i="12" s="1"/>
  <c r="E16" i="12" s="1"/>
  <c r="C8" i="11"/>
  <c r="D16" i="11" s="1"/>
  <c r="E16" i="11" s="1"/>
  <c r="C8" i="10"/>
  <c r="D16" i="10" s="1"/>
  <c r="E16" i="10" s="1"/>
  <c r="D10" i="14"/>
  <c r="E10" i="14"/>
  <c r="D21" i="7"/>
  <c r="E21" i="7" s="1"/>
  <c r="D26" i="9"/>
  <c r="E26" i="9" s="1"/>
  <c r="C8" i="9"/>
  <c r="D16" i="9" s="1"/>
  <c r="E16" i="9" s="1"/>
  <c r="D26" i="8"/>
  <c r="E26" i="8" s="1"/>
  <c r="C8" i="8"/>
  <c r="D16" i="8" s="1"/>
  <c r="E16" i="8" s="1"/>
  <c r="D26" i="7"/>
  <c r="E26" i="7" s="1"/>
  <c r="D26" i="23"/>
  <c r="E26" i="23" s="1"/>
  <c r="D26" i="34"/>
  <c r="E26" i="34" s="1"/>
  <c r="D26" i="33"/>
  <c r="E26" i="33" s="1"/>
  <c r="D26" i="32"/>
  <c r="E26" i="32" s="1"/>
  <c r="D26" i="31"/>
  <c r="E26" i="31" s="1"/>
  <c r="D26" i="30"/>
  <c r="E26" i="30" s="1"/>
  <c r="D26" i="29"/>
  <c r="E26" i="29" s="1"/>
  <c r="D26" i="28"/>
  <c r="E26" i="28" s="1"/>
  <c r="D26" i="27"/>
  <c r="E26" i="27" s="1"/>
  <c r="D26" i="26"/>
  <c r="E26" i="26" s="1"/>
  <c r="D26" i="25"/>
  <c r="E26" i="25" s="1"/>
  <c r="D26" i="24"/>
  <c r="E26" i="24" s="1"/>
  <c r="D24" i="7"/>
  <c r="E24" i="7" s="1"/>
  <c r="D32" i="34"/>
  <c r="E32" i="34" s="1"/>
  <c r="D31" i="34"/>
  <c r="E31" i="34"/>
  <c r="D30" i="34"/>
  <c r="E30" i="34" s="1"/>
  <c r="D29" i="34"/>
  <c r="E29" i="34" s="1"/>
  <c r="D28" i="34"/>
  <c r="E28" i="34" s="1"/>
  <c r="D25" i="34"/>
  <c r="E25" i="34"/>
  <c r="D24" i="34"/>
  <c r="E24" i="34" s="1"/>
  <c r="D23" i="34"/>
  <c r="E23" i="34" s="1"/>
  <c r="D21" i="34"/>
  <c r="E21" i="34" s="1"/>
  <c r="D20" i="34"/>
  <c r="E20" i="34"/>
  <c r="D19" i="34"/>
  <c r="E19" i="34"/>
  <c r="D18" i="34"/>
  <c r="E18" i="34"/>
  <c r="D15" i="34"/>
  <c r="E15" i="34"/>
  <c r="D14" i="34"/>
  <c r="E14" i="34"/>
  <c r="D13" i="34"/>
  <c r="E13" i="34"/>
  <c r="D12" i="34"/>
  <c r="E12" i="34"/>
  <c r="D11" i="34"/>
  <c r="E11" i="34"/>
  <c r="D10" i="34"/>
  <c r="E10" i="34"/>
  <c r="D32" i="33"/>
  <c r="E32" i="33"/>
  <c r="D31" i="33"/>
  <c r="E31" i="33"/>
  <c r="D30" i="33"/>
  <c r="E30" i="33"/>
  <c r="D29" i="33"/>
  <c r="E29" i="33" s="1"/>
  <c r="D28" i="33"/>
  <c r="E28" i="33"/>
  <c r="D25" i="33"/>
  <c r="E25" i="33"/>
  <c r="D24" i="33"/>
  <c r="E24" i="33"/>
  <c r="D23" i="33"/>
  <c r="E23" i="33" s="1"/>
  <c r="D21" i="33"/>
  <c r="E21" i="33" s="1"/>
  <c r="D20" i="33"/>
  <c r="E20" i="33"/>
  <c r="D19" i="33"/>
  <c r="E19" i="33"/>
  <c r="D18" i="33"/>
  <c r="E18" i="33"/>
  <c r="D15" i="33"/>
  <c r="E15" i="33"/>
  <c r="D14" i="33"/>
  <c r="E14" i="33"/>
  <c r="D13" i="33"/>
  <c r="E13" i="33"/>
  <c r="D12" i="33"/>
  <c r="E12" i="33"/>
  <c r="D11" i="33"/>
  <c r="E11" i="33" s="1"/>
  <c r="D10" i="33"/>
  <c r="E10" i="33"/>
  <c r="D32" i="32"/>
  <c r="E32" i="32"/>
  <c r="D31" i="32"/>
  <c r="E31" i="32"/>
  <c r="D30" i="32"/>
  <c r="E30" i="32" s="1"/>
  <c r="D29" i="32"/>
  <c r="E29" i="32"/>
  <c r="D28" i="32"/>
  <c r="E28" i="32"/>
  <c r="D25" i="32"/>
  <c r="E25" i="32"/>
  <c r="D24" i="32"/>
  <c r="E24" i="32" s="1"/>
  <c r="D23" i="32"/>
  <c r="E23" i="32"/>
  <c r="D21" i="32"/>
  <c r="E21" i="32" s="1"/>
  <c r="D20" i="32"/>
  <c r="E20" i="32" s="1"/>
  <c r="D19" i="32"/>
  <c r="E19" i="32"/>
  <c r="D18" i="32"/>
  <c r="E18" i="32"/>
  <c r="D15" i="32"/>
  <c r="E15" i="32" s="1"/>
  <c r="D14" i="32"/>
  <c r="E14" i="32" s="1"/>
  <c r="D13" i="32"/>
  <c r="E13" i="32"/>
  <c r="D12" i="32"/>
  <c r="E12" i="32"/>
  <c r="D11" i="32"/>
  <c r="E11" i="32" s="1"/>
  <c r="D10" i="32"/>
  <c r="E10" i="32" s="1"/>
  <c r="D32" i="31"/>
  <c r="E32" i="31"/>
  <c r="D31" i="31"/>
  <c r="E31" i="31"/>
  <c r="D30" i="31"/>
  <c r="E30" i="31" s="1"/>
  <c r="D29" i="31"/>
  <c r="E29" i="31" s="1"/>
  <c r="D28" i="31"/>
  <c r="E28" i="31"/>
  <c r="D25" i="31"/>
  <c r="E25" i="31" s="1"/>
  <c r="D24" i="31"/>
  <c r="E24" i="31" s="1"/>
  <c r="D23" i="31"/>
  <c r="E23" i="31" s="1"/>
  <c r="D21" i="31"/>
  <c r="E21" i="31" s="1"/>
  <c r="D20" i="31"/>
  <c r="E20" i="31"/>
  <c r="D19" i="31"/>
  <c r="E19" i="31"/>
  <c r="D18" i="31"/>
  <c r="E18" i="31"/>
  <c r="D15" i="31"/>
  <c r="E15" i="31"/>
  <c r="D14" i="31"/>
  <c r="E14" i="31"/>
  <c r="D13" i="31"/>
  <c r="E13" i="31"/>
  <c r="D12" i="31"/>
  <c r="E12" i="31" s="1"/>
  <c r="D11" i="31"/>
  <c r="E11" i="31"/>
  <c r="D10" i="31"/>
  <c r="E10" i="31" s="1"/>
  <c r="D32" i="30"/>
  <c r="E32" i="30"/>
  <c r="D31" i="30"/>
  <c r="E31" i="30" s="1"/>
  <c r="D30" i="30"/>
  <c r="E30" i="30"/>
  <c r="D29" i="30"/>
  <c r="E29" i="30" s="1"/>
  <c r="D28" i="30"/>
  <c r="E27" i="30"/>
  <c r="D25" i="30"/>
  <c r="E25" i="30" s="1"/>
  <c r="D24" i="30"/>
  <c r="E24" i="30"/>
  <c r="D23" i="30"/>
  <c r="E23" i="30" s="1"/>
  <c r="D21" i="30"/>
  <c r="E21" i="30" s="1"/>
  <c r="D20" i="30"/>
  <c r="E20" i="30" s="1"/>
  <c r="D19" i="30"/>
  <c r="E19" i="30" s="1"/>
  <c r="D18" i="30"/>
  <c r="E18" i="30" s="1"/>
  <c r="D15" i="30"/>
  <c r="E15" i="30"/>
  <c r="D14" i="30"/>
  <c r="E14" i="30" s="1"/>
  <c r="D13" i="30"/>
  <c r="E13" i="30" s="1"/>
  <c r="D12" i="30"/>
  <c r="E12" i="30" s="1"/>
  <c r="D11" i="30"/>
  <c r="E11" i="30"/>
  <c r="D10" i="30"/>
  <c r="E10" i="30" s="1"/>
  <c r="D32" i="29"/>
  <c r="E32" i="29" s="1"/>
  <c r="D31" i="29"/>
  <c r="E31" i="29" s="1"/>
  <c r="D30" i="29"/>
  <c r="E30" i="29"/>
  <c r="D29" i="29"/>
  <c r="E29" i="29" s="1"/>
  <c r="D28" i="29"/>
  <c r="E28" i="29" s="1"/>
  <c r="D25" i="29"/>
  <c r="E25" i="29" s="1"/>
  <c r="D24" i="29"/>
  <c r="E24" i="29"/>
  <c r="D23" i="29"/>
  <c r="E23" i="29" s="1"/>
  <c r="D21" i="29"/>
  <c r="E21" i="29" s="1"/>
  <c r="D20" i="29"/>
  <c r="E20" i="29"/>
  <c r="D19" i="29"/>
  <c r="E19" i="29" s="1"/>
  <c r="D18" i="29"/>
  <c r="E18" i="29"/>
  <c r="D15" i="29"/>
  <c r="E15" i="29"/>
  <c r="D14" i="29"/>
  <c r="E14" i="29"/>
  <c r="D13" i="29"/>
  <c r="E13" i="29" s="1"/>
  <c r="D12" i="29"/>
  <c r="E12" i="29"/>
  <c r="D11" i="29"/>
  <c r="E11" i="29" s="1"/>
  <c r="D10" i="29"/>
  <c r="E10" i="29"/>
  <c r="D32" i="28"/>
  <c r="E32" i="28"/>
  <c r="D31" i="28"/>
  <c r="E31" i="28"/>
  <c r="D30" i="28"/>
  <c r="E30" i="28" s="1"/>
  <c r="D29" i="28"/>
  <c r="E29" i="28"/>
  <c r="D28" i="28"/>
  <c r="E28" i="28" s="1"/>
  <c r="D25" i="28"/>
  <c r="E25" i="28"/>
  <c r="D24" i="28"/>
  <c r="E24" i="28" s="1"/>
  <c r="D23" i="28"/>
  <c r="E23" i="28" s="1"/>
  <c r="D21" i="28"/>
  <c r="E21" i="28" s="1"/>
  <c r="D20" i="28"/>
  <c r="E20" i="28" s="1"/>
  <c r="D19" i="28"/>
  <c r="E19" i="28"/>
  <c r="D18" i="28"/>
  <c r="E18" i="28" s="1"/>
  <c r="D15" i="28"/>
  <c r="E15" i="28"/>
  <c r="D14" i="28"/>
  <c r="E14" i="28" s="1"/>
  <c r="D13" i="28"/>
  <c r="E13" i="28"/>
  <c r="D12" i="28"/>
  <c r="E12" i="28" s="1"/>
  <c r="D11" i="28"/>
  <c r="E11" i="28"/>
  <c r="D10" i="28"/>
  <c r="E10" i="28" s="1"/>
  <c r="D32" i="27"/>
  <c r="E32" i="27"/>
  <c r="D31" i="27"/>
  <c r="E31" i="27" s="1"/>
  <c r="D30" i="27"/>
  <c r="E30" i="27"/>
  <c r="D29" i="27"/>
  <c r="E29" i="27" s="1"/>
  <c r="D28" i="27"/>
  <c r="E28" i="27"/>
  <c r="D25" i="27"/>
  <c r="E25" i="27" s="1"/>
  <c r="D24" i="27"/>
  <c r="E24" i="27"/>
  <c r="D23" i="27"/>
  <c r="E23" i="27" s="1"/>
  <c r="D21" i="27"/>
  <c r="E21" i="27" s="1"/>
  <c r="D20" i="27"/>
  <c r="E20" i="27"/>
  <c r="D19" i="27"/>
  <c r="E19" i="27" s="1"/>
  <c r="D18" i="27"/>
  <c r="E18" i="27" s="1"/>
  <c r="D15" i="27"/>
  <c r="E15" i="27" s="1"/>
  <c r="D14" i="27"/>
  <c r="E14" i="27"/>
  <c r="D13" i="27"/>
  <c r="E13" i="27" s="1"/>
  <c r="D12" i="27"/>
  <c r="E12" i="27"/>
  <c r="D11" i="27"/>
  <c r="E11" i="27" s="1"/>
  <c r="D10" i="27"/>
  <c r="E10" i="27"/>
  <c r="D32" i="26"/>
  <c r="E32" i="26" s="1"/>
  <c r="D31" i="26"/>
  <c r="E31" i="26" s="1"/>
  <c r="D30" i="26"/>
  <c r="E30" i="26" s="1"/>
  <c r="D29" i="26"/>
  <c r="E29" i="26"/>
  <c r="D28" i="26"/>
  <c r="E28" i="26" s="1"/>
  <c r="D25" i="26"/>
  <c r="E25" i="26" s="1"/>
  <c r="D24" i="26"/>
  <c r="E24" i="26" s="1"/>
  <c r="D23" i="26"/>
  <c r="E23" i="26"/>
  <c r="D21" i="26"/>
  <c r="E21" i="26" s="1"/>
  <c r="D20" i="26"/>
  <c r="E20" i="26" s="1"/>
  <c r="D19" i="26"/>
  <c r="E19" i="26"/>
  <c r="D18" i="26"/>
  <c r="E18" i="26" s="1"/>
  <c r="D15" i="26"/>
  <c r="E15" i="26"/>
  <c r="D14" i="26"/>
  <c r="E14" i="26" s="1"/>
  <c r="D13" i="26"/>
  <c r="E13" i="26" s="1"/>
  <c r="D12" i="26"/>
  <c r="E12" i="26" s="1"/>
  <c r="D11" i="26"/>
  <c r="E11" i="26"/>
  <c r="D10" i="26"/>
  <c r="E10" i="26" s="1"/>
  <c r="D32" i="25"/>
  <c r="E32" i="25" s="1"/>
  <c r="D31" i="25"/>
  <c r="E31" i="25" s="1"/>
  <c r="D30" i="25"/>
  <c r="E30" i="25"/>
  <c r="D29" i="25"/>
  <c r="E29" i="25" s="1"/>
  <c r="D28" i="25"/>
  <c r="E28" i="25" s="1"/>
  <c r="D25" i="25"/>
  <c r="E25" i="25" s="1"/>
  <c r="D24" i="25"/>
  <c r="E24" i="25"/>
  <c r="D23" i="25"/>
  <c r="E23" i="25" s="1"/>
  <c r="D21" i="25"/>
  <c r="E21" i="25" s="1"/>
  <c r="D20" i="25"/>
  <c r="E20" i="25"/>
  <c r="D19" i="25"/>
  <c r="E19" i="25" s="1"/>
  <c r="D18" i="25"/>
  <c r="E17" i="25"/>
  <c r="D15" i="25"/>
  <c r="E15" i="25"/>
  <c r="D14" i="25"/>
  <c r="E14" i="25"/>
  <c r="D13" i="25"/>
  <c r="E13" i="25" s="1"/>
  <c r="D12" i="25"/>
  <c r="E12" i="25"/>
  <c r="D11" i="25"/>
  <c r="E11" i="25" s="1"/>
  <c r="D10" i="25"/>
  <c r="E10" i="25"/>
  <c r="D32" i="24"/>
  <c r="E32" i="24" s="1"/>
  <c r="D31" i="24"/>
  <c r="E31" i="24"/>
  <c r="D30" i="24"/>
  <c r="E30" i="24" s="1"/>
  <c r="D29" i="24"/>
  <c r="E29" i="24"/>
  <c r="D28" i="24"/>
  <c r="E28" i="24" s="1"/>
  <c r="D25" i="24"/>
  <c r="E25" i="24"/>
  <c r="D24" i="24"/>
  <c r="E24" i="24" s="1"/>
  <c r="D23" i="24"/>
  <c r="E23" i="24"/>
  <c r="D20" i="24"/>
  <c r="E20" i="24" s="1"/>
  <c r="D19" i="24"/>
  <c r="E19" i="24"/>
  <c r="D18" i="24"/>
  <c r="E18" i="24" s="1"/>
  <c r="D15" i="24"/>
  <c r="E15" i="24"/>
  <c r="D14" i="24"/>
  <c r="E14" i="24" s="1"/>
  <c r="D13" i="24"/>
  <c r="E13" i="24"/>
  <c r="D12" i="24"/>
  <c r="E12" i="24" s="1"/>
  <c r="D11" i="24"/>
  <c r="E11" i="24" s="1"/>
  <c r="D10" i="24"/>
  <c r="E10" i="24" s="1"/>
  <c r="D32" i="23"/>
  <c r="E32" i="23"/>
  <c r="D31" i="23"/>
  <c r="E31" i="23" s="1"/>
  <c r="D30" i="23"/>
  <c r="E30" i="23" s="1"/>
  <c r="D29" i="23"/>
  <c r="E29" i="23" s="1"/>
  <c r="D28" i="23"/>
  <c r="E28" i="23"/>
  <c r="D25" i="23"/>
  <c r="E25" i="23" s="1"/>
  <c r="D24" i="23"/>
  <c r="E24" i="23" s="1"/>
  <c r="D23" i="23"/>
  <c r="E23" i="23" s="1"/>
  <c r="D21" i="23"/>
  <c r="E21" i="23" s="1"/>
  <c r="D20" i="23"/>
  <c r="E20" i="23"/>
  <c r="D19" i="23"/>
  <c r="E19" i="23" s="1"/>
  <c r="D18" i="23"/>
  <c r="E18" i="23"/>
  <c r="D15" i="23"/>
  <c r="E15" i="23" s="1"/>
  <c r="D14" i="23"/>
  <c r="E14" i="23"/>
  <c r="D13" i="23"/>
  <c r="E13" i="23" s="1"/>
  <c r="D12" i="23"/>
  <c r="E12" i="23"/>
  <c r="D11" i="23"/>
  <c r="E11" i="23" s="1"/>
  <c r="D10" i="23"/>
  <c r="E10" i="23"/>
  <c r="D32" i="22"/>
  <c r="E32" i="22" s="1"/>
  <c r="D31" i="22"/>
  <c r="E31" i="22" s="1"/>
  <c r="D30" i="22"/>
  <c r="E30" i="22" s="1"/>
  <c r="D29" i="22"/>
  <c r="E29" i="22"/>
  <c r="D28" i="22"/>
  <c r="E28" i="22" s="1"/>
  <c r="D25" i="22"/>
  <c r="E25" i="22" s="1"/>
  <c r="D24" i="22"/>
  <c r="E24" i="22" s="1"/>
  <c r="D23" i="22"/>
  <c r="E23" i="22"/>
  <c r="D21" i="22"/>
  <c r="E21" i="22" s="1"/>
  <c r="D20" i="22"/>
  <c r="E20" i="22"/>
  <c r="D19" i="22"/>
  <c r="E19" i="22" s="1"/>
  <c r="D18" i="22"/>
  <c r="E18" i="22"/>
  <c r="D15" i="22"/>
  <c r="E15" i="22" s="1"/>
  <c r="D14" i="22"/>
  <c r="E14" i="22"/>
  <c r="D13" i="22"/>
  <c r="E13" i="22" s="1"/>
  <c r="D12" i="22"/>
  <c r="E12" i="22"/>
  <c r="D11" i="22"/>
  <c r="E11" i="22" s="1"/>
  <c r="D10" i="22"/>
  <c r="E10" i="22"/>
  <c r="D32" i="21"/>
  <c r="E32" i="21" s="1"/>
  <c r="D31" i="21"/>
  <c r="E31" i="21"/>
  <c r="D30" i="21"/>
  <c r="E30" i="21" s="1"/>
  <c r="D29" i="21"/>
  <c r="E29" i="21"/>
  <c r="D28" i="21"/>
  <c r="E28" i="21" s="1"/>
  <c r="D25" i="21"/>
  <c r="E25" i="21"/>
  <c r="D24" i="21"/>
  <c r="E24" i="21" s="1"/>
  <c r="D23" i="21"/>
  <c r="E23" i="21"/>
  <c r="D21" i="21"/>
  <c r="E21" i="21" s="1"/>
  <c r="D20" i="21"/>
  <c r="E20" i="21" s="1"/>
  <c r="D19" i="21"/>
  <c r="E19" i="21"/>
  <c r="D18" i="21"/>
  <c r="E18" i="21" s="1"/>
  <c r="D15" i="21"/>
  <c r="E15" i="21"/>
  <c r="D14" i="21"/>
  <c r="E14" i="21" s="1"/>
  <c r="D13" i="21"/>
  <c r="E13" i="21"/>
  <c r="D12" i="21"/>
  <c r="E12" i="21" s="1"/>
  <c r="D11" i="21"/>
  <c r="E11" i="21"/>
  <c r="D10" i="21"/>
  <c r="E10" i="21" s="1"/>
  <c r="D32" i="20"/>
  <c r="E32" i="20"/>
  <c r="D31" i="20"/>
  <c r="E31" i="20" s="1"/>
  <c r="D30" i="20"/>
  <c r="E30" i="20"/>
  <c r="D29" i="20"/>
  <c r="E29" i="20" s="1"/>
  <c r="D28" i="20"/>
  <c r="E28" i="20"/>
  <c r="D25" i="20"/>
  <c r="E25" i="20" s="1"/>
  <c r="D24" i="20"/>
  <c r="E24" i="20"/>
  <c r="D23" i="20"/>
  <c r="E23" i="20" s="1"/>
  <c r="D21" i="20"/>
  <c r="E21" i="20" s="1"/>
  <c r="D20" i="20"/>
  <c r="E20" i="20" s="1"/>
  <c r="D19" i="20"/>
  <c r="E19" i="20"/>
  <c r="D18" i="20"/>
  <c r="E18" i="20" s="1"/>
  <c r="D15" i="20"/>
  <c r="E15" i="20"/>
  <c r="D14" i="20"/>
  <c r="E14" i="20" s="1"/>
  <c r="D13" i="20"/>
  <c r="E13" i="20"/>
  <c r="D12" i="20"/>
  <c r="E12" i="20" s="1"/>
  <c r="D11" i="20"/>
  <c r="E11" i="20"/>
  <c r="D10" i="20"/>
  <c r="E10" i="20" s="1"/>
  <c r="D32" i="19"/>
  <c r="E32" i="19" s="1"/>
  <c r="D31" i="19"/>
  <c r="E31" i="19" s="1"/>
  <c r="D30" i="19"/>
  <c r="E30" i="19" s="1"/>
  <c r="D29" i="19"/>
  <c r="E29" i="19"/>
  <c r="D28" i="19"/>
  <c r="E28" i="19"/>
  <c r="D25" i="19"/>
  <c r="E25" i="19"/>
  <c r="D24" i="19"/>
  <c r="E24" i="19"/>
  <c r="D23" i="19"/>
  <c r="E23" i="19"/>
  <c r="D21" i="19"/>
  <c r="E21" i="19" s="1"/>
  <c r="D20" i="19"/>
  <c r="E20" i="19"/>
  <c r="D19" i="19"/>
  <c r="E19" i="19" s="1"/>
  <c r="D18" i="19"/>
  <c r="E18" i="19"/>
  <c r="D15" i="19"/>
  <c r="E15" i="19" s="1"/>
  <c r="D14" i="19"/>
  <c r="E14" i="19"/>
  <c r="D13" i="19"/>
  <c r="E13" i="19" s="1"/>
  <c r="D12" i="19"/>
  <c r="E12" i="19"/>
  <c r="D11" i="19"/>
  <c r="E11" i="19" s="1"/>
  <c r="D10" i="19"/>
  <c r="E10" i="19"/>
  <c r="D32" i="18"/>
  <c r="E32" i="18" s="1"/>
  <c r="D31" i="18"/>
  <c r="E31" i="18"/>
  <c r="D30" i="18"/>
  <c r="E30" i="18" s="1"/>
  <c r="D29" i="18"/>
  <c r="E29" i="18"/>
  <c r="D28" i="18"/>
  <c r="E28" i="18" s="1"/>
  <c r="D25" i="18"/>
  <c r="E25" i="18"/>
  <c r="D24" i="18"/>
  <c r="E24" i="18" s="1"/>
  <c r="D23" i="18"/>
  <c r="E23" i="18"/>
  <c r="D21" i="18"/>
  <c r="E21" i="18" s="1"/>
  <c r="D20" i="18"/>
  <c r="E20" i="18"/>
  <c r="D19" i="18"/>
  <c r="E19" i="18"/>
  <c r="D18" i="18"/>
  <c r="E18" i="18"/>
  <c r="D15" i="18"/>
  <c r="E15" i="18"/>
  <c r="D14" i="18"/>
  <c r="E14" i="18"/>
  <c r="D13" i="18"/>
  <c r="E13" i="18"/>
  <c r="D12" i="18"/>
  <c r="E12" i="18"/>
  <c r="D11" i="18"/>
  <c r="E11" i="18"/>
  <c r="D10" i="18"/>
  <c r="E10" i="18"/>
  <c r="D32" i="17"/>
  <c r="E32" i="17"/>
  <c r="D31" i="17"/>
  <c r="E31" i="17"/>
  <c r="D30" i="17"/>
  <c r="E30" i="17"/>
  <c r="D29" i="17"/>
  <c r="E29" i="17" s="1"/>
  <c r="D28" i="17"/>
  <c r="E28" i="17" s="1"/>
  <c r="D25" i="17"/>
  <c r="E25" i="17"/>
  <c r="D24" i="17"/>
  <c r="E24" i="17" s="1"/>
  <c r="D23" i="17"/>
  <c r="E23" i="17" s="1"/>
  <c r="D21" i="17"/>
  <c r="E21" i="17" s="1"/>
  <c r="D20" i="17"/>
  <c r="E20" i="17" s="1"/>
  <c r="D19" i="17"/>
  <c r="E19" i="17" s="1"/>
  <c r="D18" i="17"/>
  <c r="E18" i="17"/>
  <c r="D15" i="17"/>
  <c r="E15" i="17" s="1"/>
  <c r="D14" i="17"/>
  <c r="E14" i="17"/>
  <c r="D13" i="17"/>
  <c r="E13" i="17" s="1"/>
  <c r="D12" i="17"/>
  <c r="E12" i="17"/>
  <c r="D11" i="17"/>
  <c r="E11" i="17" s="1"/>
  <c r="D10" i="17"/>
  <c r="E10" i="17"/>
  <c r="D32" i="16"/>
  <c r="E32" i="16" s="1"/>
  <c r="D31" i="16"/>
  <c r="E31" i="16"/>
  <c r="D30" i="16"/>
  <c r="E30" i="16" s="1"/>
  <c r="D29" i="16"/>
  <c r="E29" i="16"/>
  <c r="D28" i="16"/>
  <c r="E28" i="16" s="1"/>
  <c r="E26" i="16"/>
  <c r="D25" i="16"/>
  <c r="E25" i="16" s="1"/>
  <c r="D24" i="16"/>
  <c r="E24" i="16"/>
  <c r="D23" i="16"/>
  <c r="E23" i="16" s="1"/>
  <c r="D21" i="16"/>
  <c r="E21" i="16" s="1"/>
  <c r="D20" i="16"/>
  <c r="E20" i="16"/>
  <c r="D19" i="16"/>
  <c r="E19" i="16" s="1"/>
  <c r="D18" i="16"/>
  <c r="E18" i="16"/>
  <c r="D15" i="16"/>
  <c r="E15" i="16" s="1"/>
  <c r="D14" i="16"/>
  <c r="E14" i="16"/>
  <c r="D13" i="16"/>
  <c r="E13" i="16" s="1"/>
  <c r="D12" i="16"/>
  <c r="E12" i="16"/>
  <c r="D11" i="16"/>
  <c r="E11" i="16" s="1"/>
  <c r="D10" i="16"/>
  <c r="E10" i="16"/>
  <c r="D32" i="15"/>
  <c r="E32" i="15" s="1"/>
  <c r="D31" i="15"/>
  <c r="E31" i="15"/>
  <c r="D30" i="15"/>
  <c r="E30" i="15" s="1"/>
  <c r="D29" i="15"/>
  <c r="E29" i="15"/>
  <c r="D28" i="15"/>
  <c r="E28" i="15" s="1"/>
  <c r="D25" i="15"/>
  <c r="E25" i="15"/>
  <c r="D24" i="15"/>
  <c r="E24" i="15" s="1"/>
  <c r="D23" i="15"/>
  <c r="E23" i="15"/>
  <c r="D21" i="15"/>
  <c r="E21" i="15" s="1"/>
  <c r="D20" i="15"/>
  <c r="E20" i="15"/>
  <c r="D19" i="15"/>
  <c r="E19" i="15"/>
  <c r="D18" i="15"/>
  <c r="E18" i="15"/>
  <c r="D15" i="15"/>
  <c r="E15" i="15" s="1"/>
  <c r="D14" i="15"/>
  <c r="E14" i="15"/>
  <c r="D13" i="15"/>
  <c r="E13" i="15"/>
  <c r="D12" i="15"/>
  <c r="E12" i="15"/>
  <c r="D11" i="15"/>
  <c r="E11" i="15" s="1"/>
  <c r="D10" i="15"/>
  <c r="E10" i="15"/>
  <c r="D32" i="14"/>
  <c r="E32" i="14" s="1"/>
  <c r="D31" i="14"/>
  <c r="E31" i="14" s="1"/>
  <c r="D30" i="14"/>
  <c r="E30" i="14" s="1"/>
  <c r="D29" i="14"/>
  <c r="E29" i="14"/>
  <c r="D28" i="14"/>
  <c r="E28" i="14" s="1"/>
  <c r="D25" i="14"/>
  <c r="E25" i="14" s="1"/>
  <c r="D24" i="14"/>
  <c r="E24" i="14" s="1"/>
  <c r="D23" i="14"/>
  <c r="E23" i="14" s="1"/>
  <c r="D21" i="14"/>
  <c r="E21" i="14" s="1"/>
  <c r="D20" i="14"/>
  <c r="E20" i="14" s="1"/>
  <c r="D19" i="14"/>
  <c r="E19" i="14"/>
  <c r="D18" i="14"/>
  <c r="E18" i="14" s="1"/>
  <c r="D15" i="14"/>
  <c r="E15" i="14"/>
  <c r="D14" i="14"/>
  <c r="E14" i="14" s="1"/>
  <c r="D13" i="14"/>
  <c r="E13" i="14" s="1"/>
  <c r="D12" i="14"/>
  <c r="E12" i="14" s="1"/>
  <c r="D11" i="14"/>
  <c r="E11" i="14"/>
  <c r="D32" i="13"/>
  <c r="E32" i="13" s="1"/>
  <c r="D31" i="13"/>
  <c r="E31" i="13" s="1"/>
  <c r="D30" i="13"/>
  <c r="E30" i="13" s="1"/>
  <c r="D29" i="13"/>
  <c r="E29" i="13"/>
  <c r="D28" i="13"/>
  <c r="E28" i="13" s="1"/>
  <c r="E27" i="13"/>
  <c r="D25" i="13"/>
  <c r="E25" i="13"/>
  <c r="D24" i="13"/>
  <c r="E24" i="13" s="1"/>
  <c r="D23" i="13"/>
  <c r="E23" i="13"/>
  <c r="D21" i="13"/>
  <c r="E21" i="13" s="1"/>
  <c r="D20" i="13"/>
  <c r="E20" i="13" s="1"/>
  <c r="D19" i="13"/>
  <c r="E19" i="13" s="1"/>
  <c r="D18" i="13"/>
  <c r="E18" i="13"/>
  <c r="D15" i="13"/>
  <c r="E15" i="13" s="1"/>
  <c r="D14" i="13"/>
  <c r="E14" i="13" s="1"/>
  <c r="D13" i="13"/>
  <c r="E13" i="13" s="1"/>
  <c r="D12" i="13"/>
  <c r="E12" i="13"/>
  <c r="D11" i="13"/>
  <c r="E11" i="13" s="1"/>
  <c r="D10" i="13"/>
  <c r="E10" i="13" s="1"/>
  <c r="D32" i="12"/>
  <c r="E32" i="12" s="1"/>
  <c r="D31" i="12"/>
  <c r="E31" i="12"/>
  <c r="D30" i="12"/>
  <c r="E30" i="12" s="1"/>
  <c r="D29" i="12"/>
  <c r="E29" i="12" s="1"/>
  <c r="D28" i="12"/>
  <c r="E28" i="12" s="1"/>
  <c r="D25" i="12"/>
  <c r="E25" i="12"/>
  <c r="D24" i="12"/>
  <c r="E24" i="12" s="1"/>
  <c r="D23" i="12"/>
  <c r="E23" i="12" s="1"/>
  <c r="D20" i="12"/>
  <c r="E20" i="12" s="1"/>
  <c r="D19" i="12"/>
  <c r="E19" i="12"/>
  <c r="D18" i="12"/>
  <c r="E18" i="12" s="1"/>
  <c r="D15" i="12"/>
  <c r="E15" i="12" s="1"/>
  <c r="D14" i="12"/>
  <c r="E14" i="12" s="1"/>
  <c r="D13" i="12"/>
  <c r="E13" i="12"/>
  <c r="D12" i="12"/>
  <c r="E12" i="12" s="1"/>
  <c r="D11" i="12"/>
  <c r="E11" i="12" s="1"/>
  <c r="D10" i="12"/>
  <c r="E10" i="12" s="1"/>
  <c r="D32" i="11"/>
  <c r="E32" i="11" s="1"/>
  <c r="D31" i="11"/>
  <c r="E31" i="11" s="1"/>
  <c r="D30" i="11"/>
  <c r="E30" i="11" s="1"/>
  <c r="D29" i="11"/>
  <c r="E29" i="11" s="1"/>
  <c r="D28" i="11"/>
  <c r="E28" i="11" s="1"/>
  <c r="D25" i="11"/>
  <c r="E25" i="11" s="1"/>
  <c r="D24" i="11"/>
  <c r="E24" i="11" s="1"/>
  <c r="D23" i="11"/>
  <c r="E23" i="11" s="1"/>
  <c r="D21" i="11"/>
  <c r="E21" i="11" s="1"/>
  <c r="D20" i="11"/>
  <c r="E20" i="11" s="1"/>
  <c r="D19" i="11"/>
  <c r="E19" i="11" s="1"/>
  <c r="D18" i="11"/>
  <c r="E18" i="11" s="1"/>
  <c r="D15" i="11"/>
  <c r="E15" i="11" s="1"/>
  <c r="D14" i="11"/>
  <c r="E14" i="11" s="1"/>
  <c r="D13" i="11"/>
  <c r="E13" i="11" s="1"/>
  <c r="D12" i="11"/>
  <c r="E12" i="11" s="1"/>
  <c r="D11" i="11"/>
  <c r="E11" i="11" s="1"/>
  <c r="D10" i="11"/>
  <c r="E10" i="11" s="1"/>
  <c r="D32" i="10"/>
  <c r="E32" i="10" s="1"/>
  <c r="D31" i="10"/>
  <c r="E31" i="10" s="1"/>
  <c r="D30" i="10"/>
  <c r="E30" i="10"/>
  <c r="D29" i="10"/>
  <c r="E29" i="10"/>
  <c r="D28" i="10"/>
  <c r="E28" i="10"/>
  <c r="D25" i="10"/>
  <c r="E25" i="10"/>
  <c r="D24" i="10"/>
  <c r="E24" i="10"/>
  <c r="D23" i="10"/>
  <c r="E23" i="10"/>
  <c r="D21" i="10"/>
  <c r="E21" i="10" s="1"/>
  <c r="D20" i="10"/>
  <c r="E20" i="10" s="1"/>
  <c r="D19" i="10"/>
  <c r="E19" i="10" s="1"/>
  <c r="D18" i="10"/>
  <c r="E18" i="10" s="1"/>
  <c r="D15" i="10"/>
  <c r="E15" i="10" s="1"/>
  <c r="D14" i="10"/>
  <c r="E14" i="10" s="1"/>
  <c r="D13" i="10"/>
  <c r="E13" i="10" s="1"/>
  <c r="D12" i="10"/>
  <c r="E12" i="10" s="1"/>
  <c r="D11" i="10"/>
  <c r="E11" i="10" s="1"/>
  <c r="D10" i="10"/>
  <c r="E10" i="10" s="1"/>
  <c r="D32" i="9"/>
  <c r="E32" i="9" s="1"/>
  <c r="D31" i="9"/>
  <c r="E31" i="9" s="1"/>
  <c r="D30" i="9"/>
  <c r="E30" i="9" s="1"/>
  <c r="D29" i="9"/>
  <c r="E29" i="9" s="1"/>
  <c r="D28" i="9"/>
  <c r="E28" i="9" s="1"/>
  <c r="D25" i="9"/>
  <c r="E25" i="9" s="1"/>
  <c r="D24" i="9"/>
  <c r="E24" i="9"/>
  <c r="D23" i="9"/>
  <c r="E23" i="9"/>
  <c r="D21" i="9"/>
  <c r="E21" i="9" s="1"/>
  <c r="D20" i="9"/>
  <c r="E20" i="9" s="1"/>
  <c r="D19" i="9"/>
  <c r="E19" i="9" s="1"/>
  <c r="D18" i="9"/>
  <c r="E18" i="9" s="1"/>
  <c r="D15" i="9"/>
  <c r="E15" i="9" s="1"/>
  <c r="D14" i="9"/>
  <c r="E14" i="9" s="1"/>
  <c r="D13" i="9"/>
  <c r="E13" i="9" s="1"/>
  <c r="D12" i="9"/>
  <c r="E12" i="9" s="1"/>
  <c r="D11" i="9"/>
  <c r="E11" i="9" s="1"/>
  <c r="D10" i="9"/>
  <c r="E10" i="9" s="1"/>
  <c r="D32" i="8"/>
  <c r="E32" i="8" s="1"/>
  <c r="D31" i="8"/>
  <c r="E31" i="8"/>
  <c r="D30" i="8"/>
  <c r="E30" i="8"/>
  <c r="D29" i="8"/>
  <c r="E29" i="8"/>
  <c r="D28" i="8"/>
  <c r="E28" i="8"/>
  <c r="D25" i="8"/>
  <c r="E25" i="8"/>
  <c r="D24" i="8"/>
  <c r="E24" i="8"/>
  <c r="D23" i="8"/>
  <c r="E23" i="8"/>
  <c r="D21" i="8"/>
  <c r="E21" i="8" s="1"/>
  <c r="D20" i="8"/>
  <c r="E20" i="8" s="1"/>
  <c r="D19" i="8"/>
  <c r="E19" i="8" s="1"/>
  <c r="D18" i="8"/>
  <c r="E18" i="8" s="1"/>
  <c r="D15" i="8"/>
  <c r="E15" i="8" s="1"/>
  <c r="D14" i="8"/>
  <c r="E14" i="8" s="1"/>
  <c r="D13" i="8"/>
  <c r="E13" i="8" s="1"/>
  <c r="D12" i="8"/>
  <c r="E12" i="8" s="1"/>
  <c r="D11" i="8"/>
  <c r="E11" i="8" s="1"/>
  <c r="D10" i="8"/>
  <c r="E10" i="8" s="1"/>
  <c r="D32" i="7"/>
  <c r="E32" i="7" s="1"/>
  <c r="D11" i="7"/>
  <c r="E11" i="7" s="1"/>
  <c r="D12" i="7"/>
  <c r="E12" i="7" s="1"/>
  <c r="D13" i="7"/>
  <c r="E13" i="7" s="1"/>
  <c r="D14" i="7"/>
  <c r="E14" i="7" s="1"/>
  <c r="D15" i="7"/>
  <c r="E15" i="7" s="1"/>
  <c r="D18" i="7"/>
  <c r="E18" i="7" s="1"/>
  <c r="D19" i="7"/>
  <c r="E19" i="7"/>
  <c r="D20" i="7"/>
  <c r="E20" i="7"/>
  <c r="D23" i="7"/>
  <c r="E23" i="7"/>
  <c r="D25" i="7"/>
  <c r="E25" i="7" s="1"/>
  <c r="D28" i="7"/>
  <c r="E28" i="7" s="1"/>
  <c r="D29" i="7"/>
  <c r="E29" i="7"/>
  <c r="D30" i="7"/>
  <c r="E30" i="7"/>
  <c r="D31" i="7"/>
  <c r="E31" i="7"/>
  <c r="D10" i="7"/>
  <c r="E10" i="7" s="1"/>
  <c r="P12" i="40"/>
  <c r="P18" i="40"/>
  <c r="P16" i="40"/>
  <c r="P36" i="40"/>
  <c r="P35" i="40"/>
  <c r="P19" i="40"/>
  <c r="P27" i="40"/>
  <c r="P24" i="40"/>
  <c r="P22" i="40"/>
  <c r="P14" i="40"/>
  <c r="P13" i="40"/>
  <c r="P17" i="40"/>
  <c r="P26" i="40"/>
  <c r="P23" i="40"/>
  <c r="P21" i="40"/>
  <c r="L37" i="40" l="1"/>
  <c r="L31" i="40"/>
  <c r="L25" i="40"/>
  <c r="L19" i="40"/>
</calcChain>
</file>

<file path=xl/sharedStrings.xml><?xml version="1.0" encoding="utf-8"?>
<sst xmlns="http://schemas.openxmlformats.org/spreadsheetml/2006/main" count="744" uniqueCount="62">
  <si>
    <t>Tabla N° 1</t>
  </si>
  <si>
    <t>Tabla N° 2</t>
  </si>
  <si>
    <t>Resumen Lectura Medidor  de Salida desde Tranque La Ola hacia Rio La Ola</t>
  </si>
  <si>
    <t>Control avance diario con proyección mensual.</t>
  </si>
  <si>
    <t>Día</t>
  </si>
  <si>
    <t>Fecha</t>
  </si>
  <si>
    <t>Hora</t>
  </si>
  <si>
    <t>Control parcial semanal</t>
  </si>
  <si>
    <t>Q Intantaneo</t>
  </si>
  <si>
    <t>Meta</t>
  </si>
  <si>
    <t>Proy con avance</t>
  </si>
  <si>
    <t>hrs</t>
  </si>
  <si>
    <t>m3</t>
  </si>
  <si>
    <t>l/s</t>
  </si>
  <si>
    <t xml:space="preserve"> </t>
  </si>
  <si>
    <t>Real V/S Proyección</t>
  </si>
  <si>
    <t>m3  --&gt;</t>
  </si>
  <si>
    <t>Caudal mensual</t>
  </si>
  <si>
    <t xml:space="preserve">l/s </t>
  </si>
  <si>
    <t>l/s  --&gt;</t>
  </si>
  <si>
    <t>&lt;-- Real mes finalizado</t>
  </si>
  <si>
    <t>Diferencia</t>
  </si>
  <si>
    <t>Compromiso 30 l/s promedio mensual</t>
  </si>
  <si>
    <t>Registros diarios válvula drenaje compuerta La Ola</t>
  </si>
  <si>
    <t>Lectura De  Flujómetro Y Horarios</t>
  </si>
  <si>
    <t>Lectura</t>
  </si>
  <si>
    <t>Diferencia  m³</t>
  </si>
  <si>
    <t>Observaciones</t>
  </si>
  <si>
    <t>Operador</t>
  </si>
  <si>
    <t>18:00 hrs Día anterior</t>
  </si>
  <si>
    <t>V.</t>
  </si>
  <si>
    <t>9 de agosto 2025</t>
  </si>
  <si>
    <t>10 de agosto 2025</t>
  </si>
  <si>
    <t>11 de agosto 2025</t>
  </si>
  <si>
    <t>12 de agosto 2025</t>
  </si>
  <si>
    <t>13 de agosto 2025</t>
  </si>
  <si>
    <t>14 de agosto 2025</t>
  </si>
  <si>
    <t>15 de agosto  2025</t>
  </si>
  <si>
    <t>16  de agosto 2025</t>
  </si>
  <si>
    <t>17 de agosto 2025</t>
  </si>
  <si>
    <t>18 de agosto 2025</t>
  </si>
  <si>
    <r>
      <t xml:space="preserve">19 de agosto </t>
    </r>
    <r>
      <rPr>
        <b/>
        <sz val="11"/>
        <color theme="1"/>
        <rFont val="Arial"/>
        <family val="2"/>
      </rPr>
      <t>2025</t>
    </r>
  </si>
  <si>
    <t>20 de agosto 2025</t>
  </si>
  <si>
    <t>21 de agosto 2025</t>
  </si>
  <si>
    <t>22 de agosto 2025</t>
  </si>
  <si>
    <t>23 de agosto 2025</t>
  </si>
  <si>
    <t>24 de agosto 2025</t>
  </si>
  <si>
    <t>25 de agosto 2025</t>
  </si>
  <si>
    <t>26 de agosto 2025</t>
  </si>
  <si>
    <t>27 de agosto 2025</t>
  </si>
  <si>
    <t>28 de agosto 2025</t>
  </si>
  <si>
    <t>29 de agosto 2025</t>
  </si>
  <si>
    <t>30 de agosto 2025</t>
  </si>
  <si>
    <t>31 de agosto 2025</t>
  </si>
  <si>
    <t>Registro, m3</t>
  </si>
  <si>
    <t>Caudal liberado</t>
  </si>
  <si>
    <t>m3/d</t>
  </si>
  <si>
    <t>aporte  1 al 3 de agosto</t>
  </si>
  <si>
    <t>Aporte  4 al 10 de agosto</t>
  </si>
  <si>
    <t>Aporte 11 al 17 de agosto</t>
  </si>
  <si>
    <t>Aporte 18 al 24 de agosto</t>
  </si>
  <si>
    <t>Aporte 25 al 31 de agosto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</si>
</sst>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[$-340A]d&quot; de &quot;mmmm&quot; de &quot;yyyy;@"/>
    <numFmt numFmtId="165" formatCode="0.0"/>
    <numFmt numFmtId="166" formatCode="#,##0.0"/>
    <numFmt numFmtId="167" formatCode="0.0%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4"/>
      <color theme="1"/>
      <name val="Arial"/>
      <family val="2"/>
    </font>
    <font>
      <sz val="12"/>
      <color theme="1"/>
      <name val="Cambria"/>
      <family val="1"/>
    </font>
    <font>
      <sz val="12"/>
      <color theme="1"/>
      <name val="Arial"/>
      <family val="2"/>
    </font>
    <font>
      <sz val="10"/>
      <color theme="1"/>
      <name val="Cambria"/>
      <family val="1"/>
    </font>
    <font>
      <b/>
      <sz val="11"/>
      <color theme="1"/>
      <name val="Cambria"/>
      <family val="1"/>
    </font>
    <font>
      <sz val="11"/>
      <color theme="1"/>
      <name val="Arial"/>
      <family val="2"/>
    </font>
    <font>
      <sz val="10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59999389629810485"/>
        <bgColor indexed="64"/>
      </patternFill>
    </fill>
  </fills>
  <borders count="64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medium">
        <color theme="1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  <border>
      <left style="thin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/>
      <right style="medium">
        <color theme="1"/>
      </right>
      <top/>
      <bottom style="thin">
        <color theme="1"/>
      </bottom>
      <diagonal/>
    </border>
    <border>
      <left/>
      <right style="medium">
        <color theme="1"/>
      </right>
      <top style="thin">
        <color theme="1"/>
      </top>
      <bottom style="thin">
        <color theme="1"/>
      </bottom>
      <diagonal/>
    </border>
    <border>
      <left/>
      <right style="medium">
        <color theme="1"/>
      </right>
      <top style="thin">
        <color theme="1"/>
      </top>
      <bottom style="medium">
        <color theme="1"/>
      </bottom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medium">
        <color theme="1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/>
      <diagonal/>
    </border>
    <border>
      <left style="thin">
        <color theme="3" tint="0.39994506668294322"/>
      </left>
      <right style="thin">
        <color theme="3" tint="0.39994506668294322"/>
      </right>
      <top style="thin">
        <color theme="3" tint="0.39994506668294322"/>
      </top>
      <bottom style="thin">
        <color theme="3" tint="0.39994506668294322"/>
      </bottom>
      <diagonal/>
    </border>
    <border>
      <left style="thin">
        <color theme="4" tint="-0.24994659260841701"/>
      </left>
      <right style="thin">
        <color theme="4" tint="-0.24994659260841701"/>
      </right>
      <top/>
      <bottom style="thin">
        <color theme="4" tint="-0.24994659260841701"/>
      </bottom>
      <diagonal/>
    </border>
    <border>
      <left style="thin">
        <color theme="3" tint="0.39994506668294322"/>
      </left>
      <right style="thin">
        <color indexed="64"/>
      </right>
      <top style="thin">
        <color theme="3" tint="0.39994506668294322"/>
      </top>
      <bottom style="thin">
        <color theme="3" tint="0.39994506668294322"/>
      </bottom>
      <diagonal/>
    </border>
    <border>
      <left style="thin">
        <color theme="3" tint="0.59996337778862885"/>
      </left>
      <right/>
      <top style="thin">
        <color theme="3" tint="0.59996337778862885"/>
      </top>
      <bottom style="thin">
        <color theme="3" tint="0.59996337778862885"/>
      </bottom>
      <diagonal/>
    </border>
    <border>
      <left/>
      <right/>
      <top style="thin">
        <color theme="3" tint="0.59996337778862885"/>
      </top>
      <bottom style="thin">
        <color theme="3" tint="0.59996337778862885"/>
      </bottom>
      <diagonal/>
    </border>
    <border>
      <left/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/>
      <right style="thin">
        <color theme="3" tint="0.39994506668294322"/>
      </right>
      <top style="thin">
        <color theme="3" tint="0.39994506668294322"/>
      </top>
      <bottom style="thin">
        <color theme="3" tint="0.39994506668294322"/>
      </bottom>
      <diagonal/>
    </border>
    <border>
      <left style="thin">
        <color theme="3" tint="0.39988402966399123"/>
      </left>
      <right/>
      <top style="thin">
        <color theme="3" tint="0.39988402966399123"/>
      </top>
      <bottom/>
      <diagonal/>
    </border>
    <border>
      <left/>
      <right style="thin">
        <color theme="3" tint="0.39988402966399123"/>
      </right>
      <top style="thin">
        <color theme="3" tint="0.39988402966399123"/>
      </top>
      <bottom/>
      <diagonal/>
    </border>
    <border>
      <left style="thin">
        <color theme="3" tint="0.39988402966399123"/>
      </left>
      <right/>
      <top/>
      <bottom style="thin">
        <color theme="3" tint="0.39988402966399123"/>
      </bottom>
      <diagonal/>
    </border>
    <border>
      <left/>
      <right style="thin">
        <color theme="3" tint="0.39988402966399123"/>
      </right>
      <top/>
      <bottom style="thin">
        <color theme="3" tint="0.39988402966399123"/>
      </bottom>
      <diagonal/>
    </border>
    <border>
      <left style="thin">
        <color theme="4" tint="-0.24994659260841701"/>
      </left>
      <right style="thin">
        <color theme="4" tint="-0.24994659260841701"/>
      </right>
      <top/>
      <bottom/>
      <diagonal/>
    </border>
    <border>
      <left style="thin">
        <color theme="4" tint="-0.24994659260841701"/>
      </left>
      <right/>
      <top style="thin">
        <color theme="4" tint="-0.24994659260841701"/>
      </top>
      <bottom/>
      <diagonal/>
    </border>
    <border>
      <left/>
      <right style="thin">
        <color theme="4" tint="-0.24994659260841701"/>
      </right>
      <top style="thin">
        <color theme="4" tint="-0.24994659260841701"/>
      </top>
      <bottom/>
      <diagonal/>
    </border>
    <border>
      <left style="thin">
        <color theme="4" tint="-0.24994659260841701"/>
      </left>
      <right/>
      <top/>
      <bottom style="thin">
        <color theme="4" tint="-0.24994659260841701"/>
      </bottom>
      <diagonal/>
    </border>
    <border>
      <left/>
      <right style="thin">
        <color theme="4" tint="-0.24994659260841701"/>
      </right>
      <top/>
      <bottom style="thin">
        <color theme="4" tint="-0.24994659260841701"/>
      </bottom>
      <diagonal/>
    </border>
    <border>
      <left/>
      <right/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 style="medium">
        <color theme="1"/>
      </right>
      <top style="thin">
        <color theme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3" tint="0.39994506668294322"/>
      </top>
      <bottom style="thin">
        <color theme="3" tint="0.39994506668294322"/>
      </bottom>
      <diagonal/>
    </border>
    <border>
      <left style="thin">
        <color theme="3" tint="0.39994506668294322"/>
      </left>
      <right style="thin">
        <color theme="3" tint="0.39994506668294322"/>
      </right>
      <top style="thin">
        <color theme="3" tint="0.3999450666829432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1" fillId="0" borderId="0" applyFont="0" applyFill="0" applyBorder="0" applyAlignment="0" applyProtection="0"/>
  </cellStyleXfs>
  <cellXfs count="146">
    <xf numFmtId="0" fontId="0" fillId="0" borderId="0" xfId="0"/>
    <xf numFmtId="0" fontId="0" fillId="2" borderId="0" xfId="0" applyFill="1"/>
    <xf numFmtId="3" fontId="0" fillId="0" borderId="0" xfId="0" applyNumberFormat="1"/>
    <xf numFmtId="49" fontId="0" fillId="0" borderId="0" xfId="0" applyNumberFormat="1"/>
    <xf numFmtId="3" fontId="1" fillId="0" borderId="0" xfId="0" applyNumberFormat="1" applyFont="1" applyAlignment="1">
      <alignment horizontal="center" vertical="center"/>
    </xf>
    <xf numFmtId="3" fontId="1" fillId="0" borderId="1" xfId="0" applyNumberFormat="1" applyFont="1" applyBorder="1" applyAlignment="1" applyProtection="1">
      <alignment horizontal="center" vertical="center"/>
      <protection locked="0"/>
    </xf>
    <xf numFmtId="3" fontId="1" fillId="0" borderId="3" xfId="0" applyNumberFormat="1" applyFont="1" applyBorder="1" applyAlignment="1" applyProtection="1">
      <alignment horizontal="center" vertical="center"/>
      <protection locked="0"/>
    </xf>
    <xf numFmtId="49" fontId="4" fillId="0" borderId="0" xfId="0" applyNumberFormat="1" applyFont="1" applyAlignment="1">
      <alignment horizontal="center" vertical="center"/>
    </xf>
    <xf numFmtId="49" fontId="4" fillId="0" borderId="24" xfId="0" applyNumberFormat="1" applyFont="1" applyBorder="1" applyAlignment="1" applyProtection="1">
      <alignment horizontal="center" vertical="center"/>
      <protection locked="0"/>
    </xf>
    <xf numFmtId="49" fontId="1" fillId="0" borderId="25" xfId="0" applyNumberFormat="1" applyFont="1" applyBorder="1" applyAlignment="1" applyProtection="1">
      <alignment horizontal="center" vertical="center"/>
      <protection locked="0"/>
    </xf>
    <xf numFmtId="0" fontId="1" fillId="0" borderId="25" xfId="0" applyFont="1" applyBorder="1" applyAlignment="1" applyProtection="1">
      <alignment horizontal="center" vertical="center"/>
      <protection locked="0"/>
    </xf>
    <xf numFmtId="0" fontId="0" fillId="0" borderId="25" xfId="0" applyBorder="1" applyAlignment="1" applyProtection="1">
      <alignment horizontal="center" vertical="center"/>
      <protection locked="0"/>
    </xf>
    <xf numFmtId="0" fontId="0" fillId="0" borderId="26" xfId="0" applyBorder="1" applyAlignment="1" applyProtection="1">
      <alignment horizontal="center" vertical="center"/>
      <protection locked="0"/>
    </xf>
    <xf numFmtId="164" fontId="8" fillId="0" borderId="15" xfId="0" quotePrefix="1" applyNumberFormat="1" applyFont="1" applyBorder="1" applyAlignment="1" applyProtection="1">
      <alignment horizontal="center" vertical="center"/>
      <protection locked="0"/>
    </xf>
    <xf numFmtId="0" fontId="3" fillId="0" borderId="27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2" fillId="0" borderId="0" xfId="0" applyFont="1" applyAlignment="1">
      <alignment horizontal="center" vertical="center" wrapText="1"/>
    </xf>
    <xf numFmtId="14" fontId="0" fillId="0" borderId="15" xfId="0" applyNumberFormat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64" fontId="8" fillId="0" borderId="15" xfId="0" quotePrefix="1" applyNumberFormat="1" applyFont="1" applyBorder="1" applyAlignment="1">
      <alignment horizontal="center" vertical="center"/>
    </xf>
    <xf numFmtId="3" fontId="5" fillId="0" borderId="15" xfId="0" applyNumberFormat="1" applyFont="1" applyBorder="1" applyAlignment="1">
      <alignment horizontal="center" vertical="center"/>
    </xf>
    <xf numFmtId="49" fontId="5" fillId="0" borderId="16" xfId="0" applyNumberFormat="1" applyFont="1" applyBorder="1" applyAlignment="1">
      <alignment horizontal="center" vertical="center"/>
    </xf>
    <xf numFmtId="49" fontId="5" fillId="0" borderId="19" xfId="0" applyNumberFormat="1" applyFont="1" applyBorder="1" applyAlignment="1">
      <alignment horizontal="center" vertical="center"/>
    </xf>
    <xf numFmtId="49" fontId="5" fillId="0" borderId="18" xfId="0" applyNumberFormat="1" applyFont="1" applyBorder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49" fontId="7" fillId="0" borderId="10" xfId="0" quotePrefix="1" applyNumberFormat="1" applyFont="1" applyBorder="1" applyAlignment="1">
      <alignment horizontal="center" vertical="center"/>
    </xf>
    <xf numFmtId="20" fontId="1" fillId="0" borderId="11" xfId="0" applyNumberFormat="1" applyFont="1" applyBorder="1" applyAlignment="1">
      <alignment horizontal="center" vertical="center"/>
    </xf>
    <xf numFmtId="20" fontId="1" fillId="0" borderId="0" xfId="0" applyNumberFormat="1" applyFont="1" applyAlignment="1">
      <alignment horizontal="center" vertical="center"/>
    </xf>
    <xf numFmtId="20" fontId="1" fillId="0" borderId="2" xfId="0" applyNumberFormat="1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20" fontId="1" fillId="0" borderId="20" xfId="0" applyNumberFormat="1" applyFont="1" applyBorder="1" applyAlignment="1">
      <alignment horizontal="center" vertical="center"/>
    </xf>
    <xf numFmtId="3" fontId="1" fillId="0" borderId="3" xfId="0" applyNumberFormat="1" applyFont="1" applyBorder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3" fontId="1" fillId="3" borderId="11" xfId="0" applyNumberFormat="1" applyFont="1" applyFill="1" applyBorder="1" applyAlignment="1" applyProtection="1">
      <alignment horizontal="center" vertical="center"/>
      <protection locked="0"/>
    </xf>
    <xf numFmtId="20" fontId="1" fillId="3" borderId="2" xfId="0" applyNumberFormat="1" applyFont="1" applyFill="1" applyBorder="1" applyAlignment="1">
      <alignment horizontal="center" vertical="center"/>
    </xf>
    <xf numFmtId="3" fontId="1" fillId="3" borderId="1" xfId="0" applyNumberFormat="1" applyFont="1" applyFill="1" applyBorder="1" applyAlignment="1">
      <alignment horizontal="center" vertical="center"/>
    </xf>
    <xf numFmtId="0" fontId="1" fillId="3" borderId="25" xfId="0" applyFont="1" applyFill="1" applyBorder="1" applyAlignment="1" applyProtection="1">
      <alignment horizontal="center" vertical="center"/>
      <protection locked="0"/>
    </xf>
    <xf numFmtId="1" fontId="1" fillId="0" borderId="1" xfId="0" applyNumberFormat="1" applyFont="1" applyBorder="1" applyAlignment="1">
      <alignment horizontal="center" vertical="center"/>
    </xf>
    <xf numFmtId="3" fontId="1" fillId="0" borderId="11" xfId="0" applyNumberFormat="1" applyFont="1" applyBorder="1" applyAlignment="1">
      <alignment horizontal="center" vertical="center"/>
    </xf>
    <xf numFmtId="0" fontId="0" fillId="0" borderId="28" xfId="0" applyBorder="1" applyAlignment="1" applyProtection="1">
      <alignment horizontal="center" vertical="center"/>
      <protection locked="0"/>
    </xf>
    <xf numFmtId="0" fontId="0" fillId="3" borderId="28" xfId="0" applyFill="1" applyBorder="1" applyAlignment="1" applyProtection="1">
      <alignment horizontal="center" vertical="center"/>
      <protection locked="0"/>
    </xf>
    <xf numFmtId="0" fontId="0" fillId="4" borderId="37" xfId="0" applyFill="1" applyBorder="1" applyAlignment="1">
      <alignment horizontal="center"/>
    </xf>
    <xf numFmtId="0" fontId="9" fillId="5" borderId="38" xfId="0" applyFont="1" applyFill="1" applyBorder="1" applyAlignment="1">
      <alignment horizontal="center"/>
    </xf>
    <xf numFmtId="3" fontId="9" fillId="5" borderId="38" xfId="0" applyNumberFormat="1" applyFont="1" applyFill="1" applyBorder="1" applyAlignment="1">
      <alignment horizontal="center"/>
    </xf>
    <xf numFmtId="165" fontId="9" fillId="5" borderId="38" xfId="0" applyNumberFormat="1" applyFont="1" applyFill="1" applyBorder="1" applyAlignment="1">
      <alignment horizontal="center"/>
    </xf>
    <xf numFmtId="0" fontId="0" fillId="5" borderId="29" xfId="0" applyFill="1" applyBorder="1"/>
    <xf numFmtId="0" fontId="0" fillId="5" borderId="30" xfId="0" applyFill="1" applyBorder="1"/>
    <xf numFmtId="0" fontId="0" fillId="5" borderId="31" xfId="0" applyFill="1" applyBorder="1"/>
    <xf numFmtId="0" fontId="0" fillId="5" borderId="32" xfId="0" applyFill="1" applyBorder="1"/>
    <xf numFmtId="0" fontId="0" fillId="5" borderId="34" xfId="0" applyFill="1" applyBorder="1"/>
    <xf numFmtId="0" fontId="0" fillId="5" borderId="35" xfId="0" applyFill="1" applyBorder="1"/>
    <xf numFmtId="0" fontId="0" fillId="5" borderId="36" xfId="0" applyFill="1" applyBorder="1"/>
    <xf numFmtId="0" fontId="1" fillId="5" borderId="0" xfId="0" applyFont="1" applyFill="1"/>
    <xf numFmtId="0" fontId="1" fillId="5" borderId="33" xfId="0" applyFont="1" applyFill="1" applyBorder="1"/>
    <xf numFmtId="0" fontId="1" fillId="2" borderId="0" xfId="0" applyFont="1" applyFill="1"/>
    <xf numFmtId="20" fontId="9" fillId="5" borderId="38" xfId="0" applyNumberFormat="1" applyFont="1" applyFill="1" applyBorder="1" applyAlignment="1">
      <alignment horizontal="center"/>
    </xf>
    <xf numFmtId="0" fontId="0" fillId="2" borderId="32" xfId="0" applyFill="1" applyBorder="1"/>
    <xf numFmtId="0" fontId="0" fillId="2" borderId="34" xfId="0" applyFill="1" applyBorder="1"/>
    <xf numFmtId="0" fontId="0" fillId="2" borderId="0" xfId="0" applyFill="1" applyAlignment="1">
      <alignment horizontal="center"/>
    </xf>
    <xf numFmtId="0" fontId="9" fillId="2" borderId="0" xfId="0" applyFont="1" applyFill="1" applyAlignment="1">
      <alignment horizontal="center"/>
    </xf>
    <xf numFmtId="15" fontId="9" fillId="2" borderId="0" xfId="0" applyNumberFormat="1" applyFont="1" applyFill="1" applyAlignment="1">
      <alignment horizontal="center"/>
    </xf>
    <xf numFmtId="20" fontId="9" fillId="2" borderId="0" xfId="0" applyNumberFormat="1" applyFont="1" applyFill="1" applyAlignment="1">
      <alignment horizontal="center"/>
    </xf>
    <xf numFmtId="3" fontId="9" fillId="2" borderId="0" xfId="0" applyNumberFormat="1" applyFont="1" applyFill="1" applyAlignment="1">
      <alignment horizontal="center"/>
    </xf>
    <xf numFmtId="0" fontId="0" fillId="4" borderId="39" xfId="0" applyFill="1" applyBorder="1" applyAlignment="1">
      <alignment horizontal="center"/>
    </xf>
    <xf numFmtId="15" fontId="9" fillId="2" borderId="33" xfId="0" applyNumberFormat="1" applyFont="1" applyFill="1" applyBorder="1" applyAlignment="1">
      <alignment horizontal="center"/>
    </xf>
    <xf numFmtId="0" fontId="9" fillId="2" borderId="35" xfId="0" applyFont="1" applyFill="1" applyBorder="1" applyAlignment="1">
      <alignment horizontal="center"/>
    </xf>
    <xf numFmtId="15" fontId="9" fillId="2" borderId="36" xfId="0" applyNumberFormat="1" applyFont="1" applyFill="1" applyBorder="1" applyAlignment="1">
      <alignment horizontal="center"/>
    </xf>
    <xf numFmtId="166" fontId="9" fillId="5" borderId="40" xfId="0" applyNumberFormat="1" applyFont="1" applyFill="1" applyBorder="1" applyAlignment="1">
      <alignment horizontal="center"/>
    </xf>
    <xf numFmtId="0" fontId="0" fillId="5" borderId="41" xfId="0" applyFill="1" applyBorder="1"/>
    <xf numFmtId="0" fontId="0" fillId="5" borderId="42" xfId="0" applyFill="1" applyBorder="1"/>
    <xf numFmtId="3" fontId="9" fillId="5" borderId="44" xfId="0" applyNumberFormat="1" applyFont="1" applyFill="1" applyBorder="1" applyAlignment="1">
      <alignment horizontal="center"/>
    </xf>
    <xf numFmtId="0" fontId="0" fillId="5" borderId="46" xfId="0" applyFill="1" applyBorder="1"/>
    <xf numFmtId="0" fontId="0" fillId="5" borderId="48" xfId="0" applyFill="1" applyBorder="1"/>
    <xf numFmtId="20" fontId="1" fillId="6" borderId="2" xfId="0" applyNumberFormat="1" applyFont="1" applyFill="1" applyBorder="1" applyAlignment="1">
      <alignment horizontal="center" vertical="center"/>
    </xf>
    <xf numFmtId="15" fontId="9" fillId="4" borderId="38" xfId="0" applyNumberFormat="1" applyFont="1" applyFill="1" applyBorder="1" applyAlignment="1">
      <alignment horizontal="center"/>
    </xf>
    <xf numFmtId="20" fontId="9" fillId="4" borderId="38" xfId="0" applyNumberFormat="1" applyFont="1" applyFill="1" applyBorder="1" applyAlignment="1">
      <alignment horizontal="center"/>
    </xf>
    <xf numFmtId="3" fontId="9" fillId="4" borderId="38" xfId="0" applyNumberFormat="1" applyFont="1" applyFill="1" applyBorder="1" applyAlignment="1">
      <alignment horizontal="center"/>
    </xf>
    <xf numFmtId="3" fontId="1" fillId="3" borderId="1" xfId="0" applyNumberFormat="1" applyFont="1" applyFill="1" applyBorder="1" applyAlignment="1" applyProtection="1">
      <alignment horizontal="center" vertical="center"/>
      <protection locked="0"/>
    </xf>
    <xf numFmtId="3" fontId="0" fillId="5" borderId="43" xfId="0" applyNumberFormat="1" applyFill="1" applyBorder="1"/>
    <xf numFmtId="166" fontId="1" fillId="5" borderId="0" xfId="0" applyNumberFormat="1" applyFont="1" applyFill="1"/>
    <xf numFmtId="3" fontId="0" fillId="2" borderId="0" xfId="0" applyNumberFormat="1" applyFill="1"/>
    <xf numFmtId="0" fontId="1" fillId="0" borderId="54" xfId="0" applyFont="1" applyBorder="1" applyAlignment="1" applyProtection="1">
      <alignment horizontal="center" vertical="center"/>
      <protection locked="0"/>
    </xf>
    <xf numFmtId="0" fontId="0" fillId="0" borderId="24" xfId="0" applyBorder="1" applyAlignment="1" applyProtection="1">
      <alignment horizontal="center" vertical="center"/>
      <protection locked="0"/>
    </xf>
    <xf numFmtId="3" fontId="1" fillId="0" borderId="25" xfId="0" applyNumberFormat="1" applyFont="1" applyBorder="1" applyAlignment="1" applyProtection="1">
      <alignment horizontal="center" vertical="center" wrapText="1"/>
      <protection locked="0"/>
    </xf>
    <xf numFmtId="0" fontId="0" fillId="0" borderId="25" xfId="0" applyBorder="1" applyAlignment="1" applyProtection="1">
      <alignment horizontal="center" vertical="center" wrapText="1"/>
      <protection locked="0"/>
    </xf>
    <xf numFmtId="4" fontId="9" fillId="5" borderId="60" xfId="0" applyNumberFormat="1" applyFont="1" applyFill="1" applyBorder="1" applyAlignment="1">
      <alignment horizontal="center"/>
    </xf>
    <xf numFmtId="3" fontId="9" fillId="5" borderId="61" xfId="0" applyNumberFormat="1" applyFont="1" applyFill="1" applyBorder="1" applyAlignment="1">
      <alignment horizontal="center"/>
    </xf>
    <xf numFmtId="166" fontId="9" fillId="5" borderId="59" xfId="0" applyNumberFormat="1" applyFont="1" applyFill="1" applyBorder="1" applyAlignment="1">
      <alignment horizontal="center"/>
    </xf>
    <xf numFmtId="166" fontId="1" fillId="3" borderId="1" xfId="0" applyNumberFormat="1" applyFont="1" applyFill="1" applyBorder="1" applyAlignment="1">
      <alignment horizontal="center" vertical="center"/>
    </xf>
    <xf numFmtId="166" fontId="1" fillId="3" borderId="13" xfId="0" applyNumberFormat="1" applyFont="1" applyFill="1" applyBorder="1" applyAlignment="1">
      <alignment horizontal="center" vertical="center"/>
    </xf>
    <xf numFmtId="3" fontId="1" fillId="0" borderId="13" xfId="0" applyNumberFormat="1" applyFont="1" applyBorder="1" applyAlignment="1">
      <alignment horizontal="center" vertical="center"/>
    </xf>
    <xf numFmtId="0" fontId="1" fillId="0" borderId="24" xfId="0" applyFont="1" applyBorder="1" applyAlignment="1" applyProtection="1">
      <alignment horizontal="center" vertical="center"/>
      <protection locked="0"/>
    </xf>
    <xf numFmtId="0" fontId="0" fillId="0" borderId="62" xfId="0" applyBorder="1"/>
    <xf numFmtId="166" fontId="1" fillId="6" borderId="1" xfId="0" applyNumberFormat="1" applyFont="1" applyFill="1" applyBorder="1" applyAlignment="1">
      <alignment horizontal="center" vertical="center"/>
    </xf>
    <xf numFmtId="3" fontId="1" fillId="6" borderId="11" xfId="0" applyNumberFormat="1" applyFont="1" applyFill="1" applyBorder="1" applyAlignment="1">
      <alignment horizontal="center" vertical="center"/>
    </xf>
    <xf numFmtId="3" fontId="5" fillId="2" borderId="15" xfId="0" applyNumberFormat="1" applyFont="1" applyFill="1" applyBorder="1" applyAlignment="1">
      <alignment horizontal="center" vertical="center"/>
    </xf>
    <xf numFmtId="3" fontId="1" fillId="6" borderId="63" xfId="0" applyNumberFormat="1" applyFont="1" applyFill="1" applyBorder="1" applyAlignment="1" applyProtection="1">
      <alignment horizontal="center" vertical="center"/>
      <protection locked="0"/>
    </xf>
    <xf numFmtId="0" fontId="0" fillId="4" borderId="39" xfId="0" applyFill="1" applyBorder="1" applyAlignment="1">
      <alignment horizontal="center" vertical="center"/>
    </xf>
    <xf numFmtId="0" fontId="0" fillId="4" borderId="37" xfId="0" applyFill="1" applyBorder="1" applyAlignment="1">
      <alignment horizontal="center" wrapText="1"/>
    </xf>
    <xf numFmtId="167" fontId="9" fillId="5" borderId="38" xfId="1" applyNumberFormat="1" applyFont="1" applyFill="1" applyBorder="1" applyAlignment="1">
      <alignment horizontal="center"/>
    </xf>
    <xf numFmtId="0" fontId="0" fillId="5" borderId="45" xfId="0" applyFill="1" applyBorder="1" applyAlignment="1">
      <alignment horizontal="center" wrapText="1"/>
    </xf>
    <xf numFmtId="0" fontId="0" fillId="5" borderId="47" xfId="0" applyFill="1" applyBorder="1" applyAlignment="1">
      <alignment horizontal="center" wrapText="1"/>
    </xf>
    <xf numFmtId="0" fontId="9" fillId="2" borderId="29" xfId="0" applyFont="1" applyFill="1" applyBorder="1" applyAlignment="1">
      <alignment horizontal="center"/>
    </xf>
    <xf numFmtId="0" fontId="9" fillId="2" borderId="30" xfId="0" applyFont="1" applyFill="1" applyBorder="1" applyAlignment="1">
      <alignment horizontal="center"/>
    </xf>
    <xf numFmtId="0" fontId="9" fillId="2" borderId="31" xfId="0" applyFont="1" applyFill="1" applyBorder="1" applyAlignment="1">
      <alignment horizontal="center"/>
    </xf>
    <xf numFmtId="0" fontId="0" fillId="4" borderId="37" xfId="0" applyFill="1" applyBorder="1" applyAlignment="1">
      <alignment horizontal="center" vertical="center"/>
    </xf>
    <xf numFmtId="0" fontId="0" fillId="4" borderId="39" xfId="0" applyFill="1" applyBorder="1" applyAlignment="1">
      <alignment horizontal="center" vertical="center"/>
    </xf>
    <xf numFmtId="0" fontId="0" fillId="4" borderId="37" xfId="0" applyFill="1" applyBorder="1" applyAlignment="1">
      <alignment horizontal="center" wrapText="1"/>
    </xf>
    <xf numFmtId="0" fontId="0" fillId="4" borderId="49" xfId="0" applyFill="1" applyBorder="1" applyAlignment="1">
      <alignment horizontal="center" wrapText="1"/>
    </xf>
    <xf numFmtId="0" fontId="0" fillId="4" borderId="50" xfId="0" applyFill="1" applyBorder="1" applyAlignment="1">
      <alignment horizontal="center" vertical="center"/>
    </xf>
    <xf numFmtId="0" fontId="0" fillId="4" borderId="51" xfId="0" applyFill="1" applyBorder="1" applyAlignment="1">
      <alignment horizontal="center" vertical="center"/>
    </xf>
    <xf numFmtId="0" fontId="0" fillId="4" borderId="52" xfId="0" applyFill="1" applyBorder="1" applyAlignment="1">
      <alignment horizontal="center" vertical="center"/>
    </xf>
    <xf numFmtId="0" fontId="0" fillId="4" borderId="53" xfId="0" applyFill="1" applyBorder="1" applyAlignment="1">
      <alignment horizontal="center" vertical="center"/>
    </xf>
    <xf numFmtId="3" fontId="1" fillId="0" borderId="13" xfId="0" applyNumberFormat="1" applyFont="1" applyBorder="1" applyAlignment="1" applyProtection="1">
      <alignment horizontal="center" vertical="center" wrapText="1"/>
      <protection locked="0"/>
    </xf>
    <xf numFmtId="0" fontId="0" fillId="0" borderId="22" xfId="0" applyBorder="1" applyAlignment="1" applyProtection="1">
      <alignment horizontal="center" vertical="center" wrapText="1"/>
      <protection locked="0"/>
    </xf>
    <xf numFmtId="3" fontId="1" fillId="0" borderId="14" xfId="0" applyNumberFormat="1" applyFont="1" applyBorder="1" applyAlignment="1" applyProtection="1">
      <alignment horizontal="center" vertical="center" wrapText="1"/>
      <protection locked="0"/>
    </xf>
    <xf numFmtId="0" fontId="0" fillId="0" borderId="23" xfId="0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3" fontId="1" fillId="3" borderId="13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22" xfId="0" applyFill="1" applyBorder="1" applyAlignment="1" applyProtection="1">
      <alignment horizontal="center" vertical="center" wrapText="1"/>
      <protection locked="0"/>
    </xf>
    <xf numFmtId="3" fontId="5" fillId="0" borderId="16" xfId="0" applyNumberFormat="1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3" fontId="1" fillId="0" borderId="12" xfId="0" applyNumberFormat="1" applyFont="1" applyBorder="1" applyAlignment="1" applyProtection="1">
      <alignment horizontal="center" vertical="center" wrapText="1"/>
      <protection locked="0"/>
    </xf>
    <xf numFmtId="0" fontId="0" fillId="0" borderId="21" xfId="0" applyBorder="1" applyAlignment="1" applyProtection="1">
      <alignment horizontal="center" vertical="center" wrapText="1"/>
      <protection locked="0"/>
    </xf>
    <xf numFmtId="0" fontId="0" fillId="0" borderId="7" xfId="0" applyBorder="1" applyAlignment="1">
      <alignment wrapText="1"/>
    </xf>
    <xf numFmtId="0" fontId="0" fillId="0" borderId="9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3" fontId="1" fillId="0" borderId="55" xfId="0" applyNumberFormat="1" applyFont="1" applyBorder="1" applyAlignment="1" applyProtection="1">
      <alignment horizontal="center" vertical="center" wrapText="1"/>
      <protection locked="0"/>
    </xf>
    <xf numFmtId="0" fontId="0" fillId="0" borderId="56" xfId="0" applyBorder="1" applyAlignment="1" applyProtection="1">
      <alignment horizontal="center" vertical="center" wrapText="1"/>
      <protection locked="0"/>
    </xf>
    <xf numFmtId="3" fontId="1" fillId="3" borderId="57" xfId="0" applyNumberFormat="1" applyFont="1" applyFill="1" applyBorder="1" applyAlignment="1" applyProtection="1">
      <alignment horizontal="center" vertical="center" wrapText="1"/>
      <protection locked="0"/>
    </xf>
    <xf numFmtId="3" fontId="1" fillId="3" borderId="58" xfId="0" applyNumberFormat="1" applyFont="1" applyFill="1" applyBorder="1" applyAlignment="1" applyProtection="1">
      <alignment horizontal="center" vertical="center" wrapText="1"/>
      <protection locked="0"/>
    </xf>
    <xf numFmtId="3" fontId="1" fillId="0" borderId="25" xfId="0" applyNumberFormat="1" applyFont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Porcentaje" xfId="1" builtinId="5"/>
  </cellStyles>
  <dxfs count="31"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379233</xdr:colOff>
      <xdr:row>1</xdr:row>
      <xdr:rowOff>85517</xdr:rowOff>
    </xdr:from>
    <xdr:to>
      <xdr:col>2</xdr:col>
      <xdr:colOff>944059</xdr:colOff>
      <xdr:row>2</xdr:row>
      <xdr:rowOff>75490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468880" y="276017"/>
          <a:ext cx="2133650" cy="2252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xmlns="" id="{00000000-0008-0000-0C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xmlns="" id="{00000000-0008-0000-0D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xmlns="" id="{00000000-0008-0000-0E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xmlns="" id="{00000000-0008-0000-0F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xmlns="" id="{00000000-0008-0000-1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xmlns="" id="{00000000-0008-0000-1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xmlns="" id="{00000000-0008-0000-1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xmlns="" id="{00000000-0008-0000-1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xmlns="" id="{00000000-0008-0000-1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xmlns="" id="{00000000-0008-0000-1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xmlns="" id="{00000000-0008-0000-1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xmlns="" id="{00000000-0008-0000-1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xmlns="" id="{00000000-0008-0000-1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xmlns="" id="{00000000-0008-0000-1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xmlns="" id="{00000000-0008-0000-1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xmlns="" id="{00000000-0008-0000-1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xmlns="" id="{00000000-0008-0000-1C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xmlns="" id="{00000000-0008-0000-1D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xmlns="" id="{00000000-0008-0000-1E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xmlns="" id="{00000000-0008-0000-1F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2888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xmlns="" id="{00000000-0008-0000-2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2888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xmlns="" id="{00000000-0008-0000-2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2888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xmlns="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xmlns="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xmlns="" id="{00000000-0008-0000-0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xmlns="" id="{00000000-0008-0000-0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xmlns="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5"/>
  <sheetViews>
    <sheetView tabSelected="1" zoomScale="80" zoomScaleNormal="80" workbookViewId="0">
      <selection activeCell="F41" sqref="F41"/>
    </sheetView>
  </sheetViews>
  <sheetFormatPr baseColWidth="10" defaultColWidth="11.453125" defaultRowHeight="14.5" x14ac:dyDescent="0.35"/>
  <cols>
    <col min="6" max="6" width="12.1796875" customWidth="1"/>
    <col min="8" max="8" width="8.81640625" customWidth="1"/>
    <col min="9" max="9" width="5" customWidth="1"/>
    <col min="10" max="10" width="4" customWidth="1"/>
    <col min="11" max="11" width="5.26953125" customWidth="1"/>
    <col min="13" max="13" width="8.453125" customWidth="1"/>
    <col min="14" max="14" width="7" customWidth="1"/>
  </cols>
  <sheetData>
    <row r="1" spans="1:23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</row>
    <row r="3" spans="1:23" x14ac:dyDescent="0.35">
      <c r="A3" s="1"/>
      <c r="B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x14ac:dyDescent="0.35">
      <c r="A4" s="1"/>
      <c r="B4" s="1"/>
      <c r="C4" s="59" t="s">
        <v>0</v>
      </c>
      <c r="D4" s="1"/>
      <c r="E4" s="1"/>
      <c r="F4" s="1"/>
      <c r="G4" s="1"/>
      <c r="H4" s="1"/>
      <c r="I4" s="1"/>
      <c r="J4" s="1"/>
      <c r="K4" s="1"/>
      <c r="L4" s="59"/>
      <c r="M4" s="1"/>
      <c r="N4" s="1"/>
      <c r="O4" s="59" t="s">
        <v>1</v>
      </c>
      <c r="P4" s="1"/>
      <c r="Q4" s="1"/>
      <c r="R4" s="1"/>
      <c r="S4" s="1"/>
      <c r="T4" s="1"/>
      <c r="U4" s="1"/>
      <c r="V4" s="1"/>
      <c r="W4" s="1"/>
    </row>
    <row r="5" spans="1:23" x14ac:dyDescent="0.35">
      <c r="A5" s="1"/>
      <c r="B5" s="1"/>
      <c r="C5" s="59" t="s">
        <v>2</v>
      </c>
      <c r="D5" s="59"/>
      <c r="E5" s="59"/>
      <c r="F5" s="59"/>
      <c r="G5" s="59"/>
      <c r="H5" s="59"/>
      <c r="I5" s="1"/>
      <c r="J5" s="1"/>
      <c r="K5" s="1"/>
      <c r="L5" s="59"/>
      <c r="M5" s="1"/>
      <c r="N5" s="1"/>
      <c r="O5" s="59" t="s">
        <v>3</v>
      </c>
      <c r="P5" s="1"/>
      <c r="Q5" s="1"/>
      <c r="R5" s="1"/>
      <c r="S5" s="1"/>
      <c r="T5" s="1"/>
      <c r="U5" s="1"/>
      <c r="V5" s="1"/>
      <c r="W5" s="1"/>
    </row>
    <row r="6" spans="1:23" x14ac:dyDescent="0.3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S6" s="1"/>
      <c r="T6" s="1"/>
      <c r="U6" s="1"/>
      <c r="V6" s="1"/>
      <c r="W6" s="1"/>
    </row>
    <row r="7" spans="1:23" x14ac:dyDescent="0.3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</row>
    <row r="8" spans="1:23" ht="14.5" customHeight="1" x14ac:dyDescent="0.35">
      <c r="A8" s="1"/>
      <c r="B8" s="1"/>
      <c r="C8" s="110" t="s">
        <v>4</v>
      </c>
      <c r="D8" s="110" t="s">
        <v>5</v>
      </c>
      <c r="E8" s="46" t="s">
        <v>6</v>
      </c>
      <c r="F8" s="110" t="s">
        <v>54</v>
      </c>
      <c r="G8" s="114" t="s">
        <v>55</v>
      </c>
      <c r="H8" s="115"/>
      <c r="I8" s="1"/>
      <c r="J8" s="1"/>
      <c r="K8" s="59" t="s">
        <v>7</v>
      </c>
      <c r="L8" s="63"/>
      <c r="M8" s="63"/>
      <c r="N8" s="63"/>
      <c r="O8" s="112" t="s">
        <v>8</v>
      </c>
      <c r="P8" s="110" t="s">
        <v>9</v>
      </c>
      <c r="Q8" s="112" t="s">
        <v>10</v>
      </c>
      <c r="R8" s="1"/>
      <c r="S8" s="1"/>
      <c r="T8" s="1"/>
      <c r="U8" s="1"/>
      <c r="V8" s="1"/>
      <c r="W8" s="1"/>
    </row>
    <row r="9" spans="1:23" x14ac:dyDescent="0.35">
      <c r="A9" s="1"/>
      <c r="B9" s="1"/>
      <c r="C9" s="111"/>
      <c r="D9" s="111"/>
      <c r="E9" s="102" t="s">
        <v>11</v>
      </c>
      <c r="F9" s="111"/>
      <c r="G9" s="116"/>
      <c r="H9" s="117"/>
      <c r="I9" s="1"/>
      <c r="J9" s="1"/>
      <c r="K9" s="1"/>
      <c r="L9" s="63"/>
      <c r="M9" s="63"/>
      <c r="N9" s="63"/>
      <c r="O9" s="113"/>
      <c r="P9" s="111"/>
      <c r="Q9" s="113"/>
      <c r="R9" s="1"/>
      <c r="S9" s="1"/>
      <c r="T9" s="1"/>
      <c r="U9" s="1"/>
      <c r="V9" s="1"/>
      <c r="W9" s="1"/>
    </row>
    <row r="10" spans="1:23" x14ac:dyDescent="0.35">
      <c r="A10" s="1"/>
      <c r="B10" s="1"/>
      <c r="C10" s="46">
        <v>0</v>
      </c>
      <c r="D10" s="79">
        <v>45869</v>
      </c>
      <c r="E10" s="80">
        <v>0.33333333333333331</v>
      </c>
      <c r="F10" s="81">
        <v>4750292</v>
      </c>
      <c r="G10" s="68" t="s">
        <v>56</v>
      </c>
      <c r="H10" s="68" t="s">
        <v>13</v>
      </c>
      <c r="I10" s="1"/>
      <c r="J10" s="1"/>
      <c r="K10" s="1"/>
      <c r="L10" s="63"/>
      <c r="M10" s="63"/>
      <c r="N10" s="63"/>
      <c r="O10" s="103" t="s">
        <v>13</v>
      </c>
      <c r="P10" s="46" t="s">
        <v>56</v>
      </c>
      <c r="Q10" s="103" t="s">
        <v>56</v>
      </c>
      <c r="R10" s="1"/>
      <c r="S10" s="1"/>
      <c r="T10" s="1"/>
      <c r="U10" s="1"/>
      <c r="V10" s="1"/>
      <c r="W10" s="1"/>
    </row>
    <row r="11" spans="1:23" x14ac:dyDescent="0.35">
      <c r="A11" s="1"/>
      <c r="B11" s="1"/>
      <c r="C11" s="47">
        <v>1</v>
      </c>
      <c r="D11" s="79">
        <v>45870</v>
      </c>
      <c r="E11" s="60">
        <v>0.33333333333333331</v>
      </c>
      <c r="F11" s="48">
        <f>'Día 1'!C16</f>
        <v>4753138</v>
      </c>
      <c r="G11" s="48">
        <f>F11-F10</f>
        <v>2846</v>
      </c>
      <c r="H11" s="49">
        <f>G11*1000/24/60/60</f>
        <v>32.939814814814817</v>
      </c>
      <c r="I11" s="1"/>
      <c r="J11" s="1"/>
      <c r="K11" s="107" t="s">
        <v>57</v>
      </c>
      <c r="L11" s="108"/>
      <c r="M11" s="109"/>
      <c r="O11" s="48">
        <v>30</v>
      </c>
      <c r="P11" s="48">
        <f>O11*60*60*24/1000</f>
        <v>2592</v>
      </c>
      <c r="Q11" s="48">
        <f>G11</f>
        <v>2846</v>
      </c>
      <c r="R11" s="1"/>
      <c r="S11" s="1"/>
      <c r="T11" s="1"/>
      <c r="U11" s="1"/>
      <c r="V11" s="1"/>
      <c r="W11" s="1"/>
    </row>
    <row r="12" spans="1:23" x14ac:dyDescent="0.35">
      <c r="A12" s="1"/>
      <c r="B12" s="1"/>
      <c r="C12" s="47">
        <v>2</v>
      </c>
      <c r="D12" s="79">
        <v>45871</v>
      </c>
      <c r="E12" s="60">
        <v>0.33333333333333331</v>
      </c>
      <c r="F12" s="48">
        <f>'Día 2'!C16</f>
        <v>4755956</v>
      </c>
      <c r="G12" s="48">
        <f t="shared" ref="G12:G41" si="0">F12-F11</f>
        <v>2818</v>
      </c>
      <c r="H12" s="49">
        <f t="shared" ref="H12:H41" si="1">G12*1000/24/60/60</f>
        <v>32.61574074074074</v>
      </c>
      <c r="I12" s="1"/>
      <c r="K12" s="61"/>
      <c r="L12" s="67">
        <f>SUM(G11:G13)</f>
        <v>8514</v>
      </c>
      <c r="M12" s="69" t="s">
        <v>12</v>
      </c>
      <c r="N12" s="66"/>
      <c r="O12" s="48">
        <v>30</v>
      </c>
      <c r="P12" s="48">
        <f t="shared" ref="P12:P39" si="2">O12*60*60*24/1000</f>
        <v>2592</v>
      </c>
      <c r="Q12" s="48">
        <f t="shared" ref="Q12:Q41" si="3">G12</f>
        <v>2818</v>
      </c>
      <c r="R12" s="1"/>
      <c r="S12" s="1"/>
      <c r="T12" s="1"/>
      <c r="U12" s="1"/>
      <c r="V12" s="1"/>
      <c r="W12" s="1"/>
    </row>
    <row r="13" spans="1:23" x14ac:dyDescent="0.35">
      <c r="A13" s="1"/>
      <c r="B13" s="1"/>
      <c r="C13" s="47">
        <v>3</v>
      </c>
      <c r="D13" s="79">
        <v>45872</v>
      </c>
      <c r="E13" s="60">
        <v>0.33333333333333331</v>
      </c>
      <c r="F13" s="48">
        <f>'Día 3'!C16</f>
        <v>4758806</v>
      </c>
      <c r="G13" s="48">
        <f t="shared" si="0"/>
        <v>2850</v>
      </c>
      <c r="H13" s="49">
        <f t="shared" si="1"/>
        <v>32.986111111111114</v>
      </c>
      <c r="I13" s="1"/>
      <c r="J13" s="1"/>
      <c r="K13" s="61"/>
      <c r="L13" s="72">
        <f>L12*1000/3/24/60/60</f>
        <v>32.847222222222221</v>
      </c>
      <c r="M13" s="72" t="s">
        <v>13</v>
      </c>
      <c r="N13" s="66"/>
      <c r="O13" s="48">
        <v>30</v>
      </c>
      <c r="P13" s="48">
        <f t="shared" si="2"/>
        <v>2592</v>
      </c>
      <c r="Q13" s="48">
        <f t="shared" si="3"/>
        <v>2850</v>
      </c>
      <c r="R13" s="1"/>
      <c r="S13" s="1"/>
      <c r="T13" s="1"/>
      <c r="U13" s="1"/>
      <c r="V13" s="1"/>
      <c r="W13" s="1"/>
    </row>
    <row r="14" spans="1:23" x14ac:dyDescent="0.35">
      <c r="A14" s="1"/>
      <c r="B14" s="1"/>
      <c r="C14" s="47">
        <v>4</v>
      </c>
      <c r="D14" s="79">
        <v>45873</v>
      </c>
      <c r="E14" s="60">
        <v>0.33333333333333331</v>
      </c>
      <c r="F14" s="48">
        <f>'Día 4'!C16</f>
        <v>4761677</v>
      </c>
      <c r="G14" s="48">
        <f t="shared" si="0"/>
        <v>2871</v>
      </c>
      <c r="H14" s="49">
        <f t="shared" si="1"/>
        <v>33.229166666666664</v>
      </c>
      <c r="I14" s="1"/>
      <c r="J14" s="1"/>
      <c r="K14" s="62"/>
      <c r="L14" s="70"/>
      <c r="M14" s="71"/>
      <c r="N14" s="66"/>
      <c r="O14" s="48">
        <v>30</v>
      </c>
      <c r="P14" s="48">
        <f t="shared" si="2"/>
        <v>2592</v>
      </c>
      <c r="Q14" s="48">
        <f t="shared" si="3"/>
        <v>2871</v>
      </c>
      <c r="R14" s="1"/>
      <c r="S14" s="1"/>
      <c r="T14" s="1"/>
      <c r="U14" s="1"/>
      <c r="V14" s="1"/>
      <c r="W14" s="1"/>
    </row>
    <row r="15" spans="1:23" x14ac:dyDescent="0.35">
      <c r="A15" s="1"/>
      <c r="B15" s="1"/>
      <c r="C15" s="47">
        <v>5</v>
      </c>
      <c r="D15" s="79">
        <v>45874</v>
      </c>
      <c r="E15" s="60">
        <v>0.33333333333333331</v>
      </c>
      <c r="F15" s="48">
        <f>'Día 5'!C16</f>
        <v>4764498</v>
      </c>
      <c r="G15" s="48">
        <f t="shared" si="0"/>
        <v>2821</v>
      </c>
      <c r="H15" s="49">
        <f t="shared" si="1"/>
        <v>32.650462962962962</v>
      </c>
      <c r="I15" s="1"/>
      <c r="J15" s="1"/>
      <c r="K15" s="1"/>
      <c r="L15" s="67"/>
      <c r="M15" s="65"/>
      <c r="N15" s="66"/>
      <c r="O15" s="48">
        <v>30</v>
      </c>
      <c r="P15" s="48">
        <f t="shared" si="2"/>
        <v>2592</v>
      </c>
      <c r="Q15" s="48">
        <f t="shared" si="3"/>
        <v>2821</v>
      </c>
      <c r="R15" s="1"/>
      <c r="S15" s="1"/>
      <c r="T15" s="1"/>
      <c r="U15" s="1"/>
      <c r="V15" s="1"/>
      <c r="W15" s="1"/>
    </row>
    <row r="16" spans="1:23" x14ac:dyDescent="0.35">
      <c r="A16" s="1"/>
      <c r="B16" s="1"/>
      <c r="C16" s="47">
        <v>6</v>
      </c>
      <c r="D16" s="79">
        <v>45875</v>
      </c>
      <c r="E16" s="60">
        <v>0.33333333333333331</v>
      </c>
      <c r="F16" s="48">
        <f>'DÍa 6'!C16</f>
        <v>4767350</v>
      </c>
      <c r="G16" s="48">
        <f t="shared" si="0"/>
        <v>2852</v>
      </c>
      <c r="H16" s="49">
        <f t="shared" si="1"/>
        <v>33.00925925925926</v>
      </c>
      <c r="I16" s="1"/>
      <c r="J16" s="1"/>
      <c r="K16" s="1"/>
      <c r="L16" s="67"/>
      <c r="M16" s="65"/>
      <c r="N16" s="66"/>
      <c r="O16" s="48">
        <v>30</v>
      </c>
      <c r="P16" s="48">
        <f t="shared" si="2"/>
        <v>2592</v>
      </c>
      <c r="Q16" s="48">
        <f t="shared" si="3"/>
        <v>2852</v>
      </c>
      <c r="R16" s="1"/>
      <c r="S16" s="1"/>
      <c r="T16" s="1"/>
      <c r="U16" s="1"/>
      <c r="V16" s="1"/>
      <c r="W16" s="1"/>
    </row>
    <row r="17" spans="1:23" x14ac:dyDescent="0.35">
      <c r="A17" s="1"/>
      <c r="B17" s="1"/>
      <c r="C17" s="47">
        <v>7</v>
      </c>
      <c r="D17" s="79">
        <v>45876</v>
      </c>
      <c r="E17" s="60">
        <v>0.33333333333333331</v>
      </c>
      <c r="F17" s="48">
        <f>'Día 7'!C16</f>
        <v>4770168</v>
      </c>
      <c r="G17" s="48">
        <f t="shared" si="0"/>
        <v>2818</v>
      </c>
      <c r="H17" s="49">
        <f t="shared" si="1"/>
        <v>32.61574074074074</v>
      </c>
      <c r="I17" s="1"/>
      <c r="J17" s="1"/>
      <c r="K17" s="107" t="s">
        <v>58</v>
      </c>
      <c r="L17" s="108"/>
      <c r="M17" s="109"/>
      <c r="N17" s="66"/>
      <c r="O17" s="48">
        <v>30</v>
      </c>
      <c r="P17" s="48">
        <f t="shared" si="2"/>
        <v>2592</v>
      </c>
      <c r="Q17" s="48">
        <f t="shared" si="3"/>
        <v>2818</v>
      </c>
      <c r="R17" s="1"/>
      <c r="S17" s="1"/>
      <c r="T17" s="1"/>
      <c r="U17" s="1"/>
      <c r="V17" s="1"/>
      <c r="W17" s="1"/>
    </row>
    <row r="18" spans="1:23" x14ac:dyDescent="0.35">
      <c r="A18" s="1"/>
      <c r="B18" s="1"/>
      <c r="C18" s="47">
        <v>8</v>
      </c>
      <c r="D18" s="79">
        <v>45877</v>
      </c>
      <c r="E18" s="60">
        <v>0.33333333333333331</v>
      </c>
      <c r="F18" s="48">
        <f>'Día 8'!C16</f>
        <v>4772984</v>
      </c>
      <c r="G18" s="48">
        <f t="shared" si="0"/>
        <v>2816</v>
      </c>
      <c r="H18" s="49">
        <f t="shared" si="1"/>
        <v>32.592592592592588</v>
      </c>
      <c r="I18" s="1"/>
      <c r="K18" s="61"/>
      <c r="L18" s="67">
        <f>SUM(G14:G20)</f>
        <v>19770</v>
      </c>
      <c r="M18" s="69" t="s">
        <v>12</v>
      </c>
      <c r="N18" s="66"/>
      <c r="O18" s="48">
        <v>30</v>
      </c>
      <c r="P18" s="48">
        <f t="shared" si="2"/>
        <v>2592</v>
      </c>
      <c r="Q18" s="48">
        <f t="shared" si="3"/>
        <v>2816</v>
      </c>
      <c r="R18" s="1"/>
      <c r="S18" s="1"/>
      <c r="T18" s="1"/>
      <c r="U18" s="1"/>
      <c r="V18" s="1"/>
      <c r="W18" s="1"/>
    </row>
    <row r="19" spans="1:23" x14ac:dyDescent="0.35">
      <c r="A19" s="1"/>
      <c r="B19" s="1"/>
      <c r="C19" s="47">
        <v>9</v>
      </c>
      <c r="D19" s="79">
        <v>45878</v>
      </c>
      <c r="E19" s="60">
        <v>0.33333333333333331</v>
      </c>
      <c r="F19" s="48">
        <f>'Día 9'!C16</f>
        <v>4775776</v>
      </c>
      <c r="G19" s="48">
        <f t="shared" si="0"/>
        <v>2792</v>
      </c>
      <c r="H19" s="49">
        <f t="shared" si="1"/>
        <v>32.314814814814817</v>
      </c>
      <c r="I19" s="1"/>
      <c r="J19" s="1"/>
      <c r="K19" s="61"/>
      <c r="L19" s="72">
        <f>L18*1000/7/24/60/60</f>
        <v>32.688492063492063</v>
      </c>
      <c r="M19" s="72" t="s">
        <v>13</v>
      </c>
      <c r="N19" s="66"/>
      <c r="O19" s="48">
        <v>30</v>
      </c>
      <c r="P19" s="48">
        <f t="shared" si="2"/>
        <v>2592</v>
      </c>
      <c r="Q19" s="48">
        <f t="shared" si="3"/>
        <v>2792</v>
      </c>
      <c r="R19" s="1"/>
      <c r="S19" s="1"/>
      <c r="T19" s="1"/>
      <c r="U19" s="1"/>
      <c r="V19" s="1"/>
      <c r="W19" s="1"/>
    </row>
    <row r="20" spans="1:23" x14ac:dyDescent="0.35">
      <c r="A20" s="1"/>
      <c r="B20" s="1"/>
      <c r="C20" s="47">
        <v>10</v>
      </c>
      <c r="D20" s="79">
        <v>45879</v>
      </c>
      <c r="E20" s="60">
        <v>0.33333333333333331</v>
      </c>
      <c r="F20" s="48">
        <f>'Día 10'!C16</f>
        <v>4778576</v>
      </c>
      <c r="G20" s="48">
        <f t="shared" si="0"/>
        <v>2800</v>
      </c>
      <c r="H20" s="49">
        <f t="shared" si="1"/>
        <v>32.407407407407412</v>
      </c>
      <c r="I20" s="1"/>
      <c r="J20" s="1"/>
      <c r="K20" s="62"/>
      <c r="L20" s="70"/>
      <c r="M20" s="71"/>
      <c r="N20" s="66"/>
      <c r="O20" s="48">
        <v>30</v>
      </c>
      <c r="P20" s="48">
        <f t="shared" si="2"/>
        <v>2592</v>
      </c>
      <c r="Q20" s="48">
        <f t="shared" si="3"/>
        <v>2800</v>
      </c>
      <c r="R20" s="1"/>
      <c r="S20" s="1"/>
      <c r="T20" s="1"/>
      <c r="U20" s="1"/>
      <c r="V20" s="1"/>
      <c r="W20" s="1"/>
    </row>
    <row r="21" spans="1:23" x14ac:dyDescent="0.35">
      <c r="A21" s="1"/>
      <c r="B21" s="1"/>
      <c r="C21" s="47">
        <v>11</v>
      </c>
      <c r="D21" s="79">
        <v>45880</v>
      </c>
      <c r="E21" s="60">
        <v>0.33333333333333331</v>
      </c>
      <c r="F21" s="48">
        <f>'Día 11'!C16</f>
        <v>4781369</v>
      </c>
      <c r="G21" s="48">
        <f t="shared" si="0"/>
        <v>2793</v>
      </c>
      <c r="H21" s="49">
        <f t="shared" si="1"/>
        <v>32.326388888888886</v>
      </c>
      <c r="I21" s="1"/>
      <c r="J21" s="1"/>
      <c r="K21" s="1"/>
      <c r="L21" s="64"/>
      <c r="M21" s="65"/>
      <c r="N21" s="66"/>
      <c r="O21" s="48">
        <v>30</v>
      </c>
      <c r="P21" s="48">
        <f t="shared" si="2"/>
        <v>2592</v>
      </c>
      <c r="Q21" s="48">
        <f t="shared" si="3"/>
        <v>2793</v>
      </c>
      <c r="R21" s="1"/>
      <c r="S21" s="1"/>
      <c r="T21" s="1"/>
      <c r="U21" s="1"/>
      <c r="V21" s="1"/>
      <c r="W21" s="1"/>
    </row>
    <row r="22" spans="1:23" x14ac:dyDescent="0.35">
      <c r="A22" s="1"/>
      <c r="B22" s="1"/>
      <c r="C22" s="47">
        <v>12</v>
      </c>
      <c r="D22" s="79">
        <v>45881</v>
      </c>
      <c r="E22" s="60">
        <v>0.33333333333333331</v>
      </c>
      <c r="F22" s="48">
        <f>'Día 12'!C16</f>
        <v>4784147</v>
      </c>
      <c r="G22" s="48">
        <f t="shared" si="0"/>
        <v>2778</v>
      </c>
      <c r="H22" s="49">
        <f t="shared" si="1"/>
        <v>32.152777777777779</v>
      </c>
      <c r="I22" s="1"/>
      <c r="J22" s="1"/>
      <c r="K22" s="1"/>
      <c r="L22" s="64"/>
      <c r="M22" s="65"/>
      <c r="N22" s="66"/>
      <c r="O22" s="48">
        <v>30</v>
      </c>
      <c r="P22" s="48">
        <f t="shared" si="2"/>
        <v>2592</v>
      </c>
      <c r="Q22" s="48">
        <f t="shared" si="3"/>
        <v>2778</v>
      </c>
      <c r="R22" s="1"/>
      <c r="S22" s="1" t="s">
        <v>14</v>
      </c>
      <c r="T22" s="1"/>
      <c r="U22" s="1"/>
      <c r="V22" s="1"/>
      <c r="W22" s="1"/>
    </row>
    <row r="23" spans="1:23" x14ac:dyDescent="0.35">
      <c r="A23" s="1"/>
      <c r="B23" s="1"/>
      <c r="C23" s="47">
        <v>13</v>
      </c>
      <c r="D23" s="79">
        <v>45882</v>
      </c>
      <c r="E23" s="60">
        <v>0.33333333333333331</v>
      </c>
      <c r="F23" s="48">
        <f>'Día 13'!C16</f>
        <v>4786920</v>
      </c>
      <c r="G23" s="48">
        <f t="shared" si="0"/>
        <v>2773</v>
      </c>
      <c r="H23" s="49">
        <f t="shared" si="1"/>
        <v>32.094907407407412</v>
      </c>
      <c r="I23" s="1"/>
      <c r="J23" s="1"/>
      <c r="K23" s="107" t="s">
        <v>59</v>
      </c>
      <c r="L23" s="108"/>
      <c r="M23" s="109"/>
      <c r="N23" s="66"/>
      <c r="O23" s="48">
        <v>30</v>
      </c>
      <c r="P23" s="48">
        <f t="shared" si="2"/>
        <v>2592</v>
      </c>
      <c r="Q23" s="48">
        <f t="shared" si="3"/>
        <v>2773</v>
      </c>
      <c r="R23" s="1"/>
      <c r="S23" s="1"/>
      <c r="T23" s="1"/>
      <c r="U23" s="1"/>
      <c r="V23" s="1"/>
      <c r="W23" s="1"/>
    </row>
    <row r="24" spans="1:23" x14ac:dyDescent="0.35">
      <c r="A24" s="1"/>
      <c r="B24" s="1"/>
      <c r="C24" s="47">
        <v>14</v>
      </c>
      <c r="D24" s="79">
        <v>45883</v>
      </c>
      <c r="E24" s="60">
        <v>0.33333333333333331</v>
      </c>
      <c r="F24" s="48">
        <f>'Día 14'!C16</f>
        <v>4789709</v>
      </c>
      <c r="G24" s="48">
        <f t="shared" si="0"/>
        <v>2789</v>
      </c>
      <c r="H24" s="49">
        <f t="shared" si="1"/>
        <v>32.280092592592588</v>
      </c>
      <c r="I24" s="1"/>
      <c r="K24" s="61"/>
      <c r="L24" s="67">
        <f>SUM(G21:G27)</f>
        <v>19433</v>
      </c>
      <c r="M24" s="69" t="s">
        <v>12</v>
      </c>
      <c r="N24" s="66"/>
      <c r="O24" s="48">
        <v>30</v>
      </c>
      <c r="P24" s="48">
        <f t="shared" si="2"/>
        <v>2592</v>
      </c>
      <c r="Q24" s="48">
        <f t="shared" si="3"/>
        <v>2789</v>
      </c>
      <c r="R24" s="1"/>
      <c r="S24" s="1"/>
      <c r="T24" s="1"/>
      <c r="U24" s="1"/>
      <c r="V24" s="1"/>
      <c r="W24" s="1"/>
    </row>
    <row r="25" spans="1:23" x14ac:dyDescent="0.35">
      <c r="A25" s="1"/>
      <c r="B25" s="1"/>
      <c r="C25" s="47">
        <v>15</v>
      </c>
      <c r="D25" s="79">
        <v>45884</v>
      </c>
      <c r="E25" s="60">
        <v>0.33333333333333331</v>
      </c>
      <c r="F25" s="48">
        <f>'Día 15'!C16</f>
        <v>4792488</v>
      </c>
      <c r="G25" s="48">
        <f t="shared" si="0"/>
        <v>2779</v>
      </c>
      <c r="H25" s="49">
        <f t="shared" si="1"/>
        <v>32.164351851851855</v>
      </c>
      <c r="I25" s="1"/>
      <c r="J25" s="1"/>
      <c r="K25" s="61"/>
      <c r="L25" s="72">
        <f>L24*1000/7/24/60/60</f>
        <v>32.13128306878307</v>
      </c>
      <c r="M25" s="72" t="s">
        <v>13</v>
      </c>
      <c r="N25" s="66"/>
      <c r="O25" s="48">
        <v>30</v>
      </c>
      <c r="P25" s="48">
        <f t="shared" si="2"/>
        <v>2592</v>
      </c>
      <c r="Q25" s="48">
        <f t="shared" si="3"/>
        <v>2779</v>
      </c>
      <c r="R25" s="1"/>
      <c r="S25" s="1"/>
      <c r="T25" s="1"/>
      <c r="U25" s="1"/>
      <c r="V25" s="1"/>
      <c r="W25" s="1"/>
    </row>
    <row r="26" spans="1:23" x14ac:dyDescent="0.35">
      <c r="A26" s="1"/>
      <c r="B26" s="1"/>
      <c r="C26" s="47">
        <v>16</v>
      </c>
      <c r="D26" s="79">
        <v>45885</v>
      </c>
      <c r="E26" s="60">
        <v>0.33333333333333331</v>
      </c>
      <c r="F26" s="48">
        <f>'Día 16'!C16</f>
        <v>4795262</v>
      </c>
      <c r="G26" s="48">
        <f t="shared" si="0"/>
        <v>2774</v>
      </c>
      <c r="H26" s="49">
        <f t="shared" si="1"/>
        <v>32.106481481481481</v>
      </c>
      <c r="I26" s="1"/>
      <c r="J26" s="1"/>
      <c r="K26" s="62"/>
      <c r="L26" s="70"/>
      <c r="M26" s="71"/>
      <c r="N26" s="66"/>
      <c r="O26" s="48">
        <v>30</v>
      </c>
      <c r="P26" s="48">
        <f t="shared" si="2"/>
        <v>2592</v>
      </c>
      <c r="Q26" s="48">
        <f t="shared" si="3"/>
        <v>2774</v>
      </c>
      <c r="R26" s="1"/>
      <c r="S26" s="1"/>
      <c r="T26" s="1"/>
      <c r="U26" s="1"/>
      <c r="V26" s="1"/>
      <c r="W26" s="1"/>
    </row>
    <row r="27" spans="1:23" x14ac:dyDescent="0.35">
      <c r="A27" s="1"/>
      <c r="B27" s="1"/>
      <c r="C27" s="47">
        <v>17</v>
      </c>
      <c r="D27" s="79">
        <v>45886</v>
      </c>
      <c r="E27" s="60">
        <v>0.33333333333333331</v>
      </c>
      <c r="F27" s="48">
        <f>'Día 17'!C16</f>
        <v>4798009</v>
      </c>
      <c r="G27" s="48">
        <f t="shared" si="0"/>
        <v>2747</v>
      </c>
      <c r="H27" s="49">
        <f t="shared" si="1"/>
        <v>31.793981481481481</v>
      </c>
      <c r="I27" s="1"/>
      <c r="J27" s="1"/>
      <c r="K27" s="1"/>
      <c r="L27" s="64"/>
      <c r="M27" s="65"/>
      <c r="N27" s="66"/>
      <c r="O27" s="48">
        <v>30</v>
      </c>
      <c r="P27" s="48">
        <f t="shared" si="2"/>
        <v>2592</v>
      </c>
      <c r="Q27" s="48">
        <f t="shared" si="3"/>
        <v>2747</v>
      </c>
      <c r="R27" s="1"/>
      <c r="S27" s="1"/>
      <c r="T27" s="1"/>
      <c r="U27" s="1"/>
      <c r="V27" s="1"/>
      <c r="W27" s="1"/>
    </row>
    <row r="28" spans="1:23" x14ac:dyDescent="0.35">
      <c r="A28" s="1"/>
      <c r="B28" s="1"/>
      <c r="C28" s="47">
        <v>18</v>
      </c>
      <c r="D28" s="79">
        <v>45887</v>
      </c>
      <c r="E28" s="60">
        <v>0.33333333333333331</v>
      </c>
      <c r="F28" s="48">
        <f>'Día 18'!C16</f>
        <v>4800668</v>
      </c>
      <c r="G28" s="48">
        <f t="shared" si="0"/>
        <v>2659</v>
      </c>
      <c r="H28" s="49">
        <f t="shared" si="1"/>
        <v>30.775462962962965</v>
      </c>
      <c r="I28" s="1"/>
      <c r="J28" s="1"/>
      <c r="K28" s="1"/>
      <c r="L28" s="64"/>
      <c r="M28" s="65"/>
      <c r="N28" s="66"/>
      <c r="O28" s="48">
        <v>30</v>
      </c>
      <c r="P28" s="48">
        <f t="shared" si="2"/>
        <v>2592</v>
      </c>
      <c r="Q28" s="48">
        <f t="shared" si="3"/>
        <v>2659</v>
      </c>
      <c r="R28" s="1"/>
      <c r="S28" s="1"/>
      <c r="T28" s="1"/>
      <c r="U28" s="1"/>
      <c r="V28" s="1"/>
      <c r="W28" s="1"/>
    </row>
    <row r="29" spans="1:23" x14ac:dyDescent="0.35">
      <c r="A29" s="1"/>
      <c r="B29" s="1"/>
      <c r="C29" s="47">
        <v>19</v>
      </c>
      <c r="D29" s="79">
        <v>45888</v>
      </c>
      <c r="E29" s="60">
        <v>0.33333333333333331</v>
      </c>
      <c r="F29" s="48">
        <f>'Día 19'!C16</f>
        <v>4803312</v>
      </c>
      <c r="G29" s="48">
        <f t="shared" si="0"/>
        <v>2644</v>
      </c>
      <c r="H29" s="49">
        <f t="shared" si="1"/>
        <v>30.601851851851851</v>
      </c>
      <c r="I29" s="1"/>
      <c r="J29" s="1"/>
      <c r="K29" s="107" t="s">
        <v>60</v>
      </c>
      <c r="L29" s="108"/>
      <c r="M29" s="109"/>
      <c r="N29" s="66"/>
      <c r="O29" s="48">
        <v>30</v>
      </c>
      <c r="P29" s="48">
        <f t="shared" si="2"/>
        <v>2592</v>
      </c>
      <c r="Q29" s="48">
        <f t="shared" si="3"/>
        <v>2644</v>
      </c>
      <c r="R29" s="1"/>
      <c r="S29" s="1"/>
      <c r="T29" s="1"/>
      <c r="U29" s="1"/>
      <c r="V29" s="1"/>
      <c r="W29" s="1"/>
    </row>
    <row r="30" spans="1:23" x14ac:dyDescent="0.35">
      <c r="A30" s="1"/>
      <c r="B30" s="1"/>
      <c r="C30" s="47">
        <v>20</v>
      </c>
      <c r="D30" s="79">
        <v>45889</v>
      </c>
      <c r="E30" s="60">
        <v>0.33333333333333331</v>
      </c>
      <c r="F30" s="48">
        <f>'Día 20'!C16</f>
        <v>4806098</v>
      </c>
      <c r="G30" s="48">
        <f t="shared" si="0"/>
        <v>2786</v>
      </c>
      <c r="H30" s="49">
        <f t="shared" si="1"/>
        <v>32.245370370370367</v>
      </c>
      <c r="I30" s="1"/>
      <c r="K30" s="61"/>
      <c r="L30" s="67">
        <f>SUM(G28:G34)</f>
        <v>19143</v>
      </c>
      <c r="M30" s="69" t="s">
        <v>12</v>
      </c>
      <c r="N30" s="66"/>
      <c r="O30" s="48">
        <v>30</v>
      </c>
      <c r="P30" s="48">
        <f t="shared" si="2"/>
        <v>2592</v>
      </c>
      <c r="Q30" s="48">
        <f t="shared" si="3"/>
        <v>2786</v>
      </c>
      <c r="R30" s="1"/>
      <c r="S30" s="1"/>
      <c r="T30" s="1"/>
      <c r="U30" s="1"/>
      <c r="V30" s="1"/>
      <c r="W30" s="1"/>
    </row>
    <row r="31" spans="1:23" x14ac:dyDescent="0.35">
      <c r="A31" s="1"/>
      <c r="B31" s="1"/>
      <c r="C31" s="47">
        <v>21</v>
      </c>
      <c r="D31" s="79">
        <v>45890</v>
      </c>
      <c r="E31" s="60">
        <v>0.33333333333333331</v>
      </c>
      <c r="F31" s="48">
        <f>'Día 21'!C16</f>
        <v>4808869</v>
      </c>
      <c r="G31" s="48">
        <f t="shared" si="0"/>
        <v>2771</v>
      </c>
      <c r="H31" s="49">
        <f t="shared" si="1"/>
        <v>32.07175925925926</v>
      </c>
      <c r="I31" s="1"/>
      <c r="J31" s="1"/>
      <c r="K31" s="61"/>
      <c r="L31" s="72">
        <f>L30*1000/7/24/60/60</f>
        <v>31.651785714285715</v>
      </c>
      <c r="M31" s="72" t="s">
        <v>13</v>
      </c>
      <c r="N31" s="66"/>
      <c r="O31" s="48">
        <v>30</v>
      </c>
      <c r="P31" s="48">
        <f t="shared" si="2"/>
        <v>2592</v>
      </c>
      <c r="Q31" s="48">
        <f t="shared" si="3"/>
        <v>2771</v>
      </c>
      <c r="R31" s="1"/>
      <c r="S31" s="1"/>
      <c r="T31" s="1"/>
      <c r="U31" s="1"/>
      <c r="V31" s="1"/>
      <c r="W31" s="1"/>
    </row>
    <row r="32" spans="1:23" x14ac:dyDescent="0.35">
      <c r="A32" s="1"/>
      <c r="B32" s="1"/>
      <c r="C32" s="47">
        <v>22</v>
      </c>
      <c r="D32" s="79">
        <v>45891</v>
      </c>
      <c r="E32" s="60">
        <v>0.33333333333333331</v>
      </c>
      <c r="F32" s="48">
        <f>'Día 22'!C16</f>
        <v>4811652</v>
      </c>
      <c r="G32" s="48">
        <f t="shared" si="0"/>
        <v>2783</v>
      </c>
      <c r="H32" s="49">
        <f t="shared" si="1"/>
        <v>32.210648148148145</v>
      </c>
      <c r="I32" s="1"/>
      <c r="J32" s="1"/>
      <c r="K32" s="62"/>
      <c r="L32" s="70"/>
      <c r="M32" s="71"/>
      <c r="N32" s="66"/>
      <c r="O32" s="48">
        <v>30</v>
      </c>
      <c r="P32" s="48">
        <f t="shared" si="2"/>
        <v>2592</v>
      </c>
      <c r="Q32" s="48">
        <f t="shared" si="3"/>
        <v>2783</v>
      </c>
      <c r="R32" s="1"/>
      <c r="S32" s="1"/>
      <c r="T32" s="1"/>
      <c r="U32" s="1"/>
      <c r="V32" s="1"/>
      <c r="W32" s="1"/>
    </row>
    <row r="33" spans="1:23" x14ac:dyDescent="0.35">
      <c r="A33" s="1"/>
      <c r="B33" s="1"/>
      <c r="C33" s="47">
        <v>23</v>
      </c>
      <c r="D33" s="79">
        <v>45892</v>
      </c>
      <c r="E33" s="60">
        <v>0.33333333333333331</v>
      </c>
      <c r="F33" s="48">
        <f>'Día 23'!C16</f>
        <v>4814470</v>
      </c>
      <c r="G33" s="48">
        <f t="shared" si="0"/>
        <v>2818</v>
      </c>
      <c r="H33" s="49">
        <f t="shared" si="1"/>
        <v>32.61574074074074</v>
      </c>
      <c r="I33" s="1"/>
      <c r="J33" s="1"/>
      <c r="K33" s="1"/>
      <c r="L33" s="64"/>
      <c r="M33" s="65"/>
      <c r="N33" s="66"/>
      <c r="O33" s="48">
        <v>30</v>
      </c>
      <c r="P33" s="48">
        <f t="shared" si="2"/>
        <v>2592</v>
      </c>
      <c r="Q33" s="48">
        <f t="shared" si="3"/>
        <v>2818</v>
      </c>
      <c r="R33" s="1"/>
      <c r="S33" s="1"/>
      <c r="T33" s="1"/>
      <c r="U33" s="1"/>
      <c r="V33" s="1"/>
      <c r="W33" s="1"/>
    </row>
    <row r="34" spans="1:23" x14ac:dyDescent="0.35">
      <c r="A34" s="1"/>
      <c r="B34" s="1"/>
      <c r="C34" s="47">
        <v>24</v>
      </c>
      <c r="D34" s="79">
        <v>45893</v>
      </c>
      <c r="E34" s="60">
        <v>0.33333333333333331</v>
      </c>
      <c r="F34" s="48">
        <f>'Día 24'!C16</f>
        <v>4817152</v>
      </c>
      <c r="G34" s="48">
        <f t="shared" si="0"/>
        <v>2682</v>
      </c>
      <c r="H34" s="49">
        <f t="shared" si="1"/>
        <v>31.041666666666668</v>
      </c>
      <c r="I34" s="1"/>
      <c r="J34" s="1"/>
      <c r="K34" s="1"/>
      <c r="L34" s="64"/>
      <c r="M34" s="65"/>
      <c r="N34" s="66"/>
      <c r="O34" s="48">
        <v>30</v>
      </c>
      <c r="P34" s="48">
        <f t="shared" si="2"/>
        <v>2592</v>
      </c>
      <c r="Q34" s="48">
        <f t="shared" si="3"/>
        <v>2682</v>
      </c>
      <c r="R34" s="1"/>
      <c r="S34" s="1"/>
      <c r="T34" s="1"/>
      <c r="U34" s="1"/>
      <c r="V34" s="1"/>
      <c r="W34" s="1"/>
    </row>
    <row r="35" spans="1:23" x14ac:dyDescent="0.35">
      <c r="A35" s="1"/>
      <c r="B35" s="1"/>
      <c r="C35" s="47">
        <v>25</v>
      </c>
      <c r="D35" s="79">
        <v>45894</v>
      </c>
      <c r="E35" s="60">
        <v>0.33333333333333331</v>
      </c>
      <c r="F35" s="48">
        <f>'Día 25'!C16</f>
        <v>4819914</v>
      </c>
      <c r="G35" s="48">
        <f t="shared" si="0"/>
        <v>2762</v>
      </c>
      <c r="H35" s="49">
        <f t="shared" si="1"/>
        <v>31.967592592592592</v>
      </c>
      <c r="I35" s="1"/>
      <c r="J35" s="1"/>
      <c r="K35" s="107" t="s">
        <v>61</v>
      </c>
      <c r="L35" s="108"/>
      <c r="M35" s="109"/>
      <c r="N35" s="66"/>
      <c r="O35" s="48">
        <v>30</v>
      </c>
      <c r="P35" s="48">
        <f t="shared" si="2"/>
        <v>2592</v>
      </c>
      <c r="Q35" s="48">
        <f t="shared" si="3"/>
        <v>2762</v>
      </c>
      <c r="R35" s="1"/>
      <c r="S35" s="1"/>
      <c r="T35" s="1"/>
      <c r="U35" s="1"/>
      <c r="V35" s="1"/>
      <c r="W35" s="1"/>
    </row>
    <row r="36" spans="1:23" x14ac:dyDescent="0.35">
      <c r="A36" s="1"/>
      <c r="B36" s="1"/>
      <c r="C36" s="47">
        <v>26</v>
      </c>
      <c r="D36" s="79">
        <v>45895</v>
      </c>
      <c r="E36" s="60">
        <v>0.33333333333333331</v>
      </c>
      <c r="F36" s="48">
        <f>'Día 26'!C16</f>
        <v>4822827</v>
      </c>
      <c r="G36" s="48">
        <f t="shared" si="0"/>
        <v>2913</v>
      </c>
      <c r="H36" s="49">
        <f t="shared" si="1"/>
        <v>33.715277777777779</v>
      </c>
      <c r="I36" s="1"/>
      <c r="K36" s="61"/>
      <c r="L36" s="67">
        <f>SUM(G35:G41)</f>
        <v>20102</v>
      </c>
      <c r="M36" s="69" t="s">
        <v>12</v>
      </c>
      <c r="N36" s="66"/>
      <c r="O36" s="48">
        <v>30</v>
      </c>
      <c r="P36" s="48">
        <f t="shared" si="2"/>
        <v>2592</v>
      </c>
      <c r="Q36" s="48">
        <f t="shared" si="3"/>
        <v>2913</v>
      </c>
      <c r="R36" s="1"/>
      <c r="S36" s="1"/>
      <c r="T36" s="1"/>
      <c r="U36" s="1"/>
      <c r="V36" s="1"/>
      <c r="W36" s="1"/>
    </row>
    <row r="37" spans="1:23" x14ac:dyDescent="0.35">
      <c r="A37" s="1"/>
      <c r="B37" s="1"/>
      <c r="C37" s="47">
        <v>27</v>
      </c>
      <c r="D37" s="79">
        <v>45896</v>
      </c>
      <c r="E37" s="60">
        <v>0.33333333333333331</v>
      </c>
      <c r="F37" s="48">
        <f>'Día 27'!C16</f>
        <v>4825764</v>
      </c>
      <c r="G37" s="48">
        <f t="shared" si="0"/>
        <v>2937</v>
      </c>
      <c r="H37" s="49">
        <f t="shared" si="1"/>
        <v>33.993055555555557</v>
      </c>
      <c r="I37" s="1"/>
      <c r="J37" s="1"/>
      <c r="K37" s="61"/>
      <c r="L37" s="72">
        <f>L36*1000/7/24/60/60</f>
        <v>33.237433862433861</v>
      </c>
      <c r="M37" s="72" t="s">
        <v>13</v>
      </c>
      <c r="N37" s="66"/>
      <c r="O37" s="48">
        <v>30</v>
      </c>
      <c r="P37" s="48">
        <f t="shared" si="2"/>
        <v>2592</v>
      </c>
      <c r="Q37" s="48">
        <f t="shared" si="3"/>
        <v>2937</v>
      </c>
      <c r="R37" s="1"/>
      <c r="S37" s="1"/>
      <c r="T37" s="1"/>
      <c r="U37" s="1"/>
      <c r="V37" s="1"/>
      <c r="W37" s="1"/>
    </row>
    <row r="38" spans="1:23" x14ac:dyDescent="0.35">
      <c r="A38" s="1"/>
      <c r="B38" s="1"/>
      <c r="C38" s="47">
        <v>28</v>
      </c>
      <c r="D38" s="79">
        <v>45897</v>
      </c>
      <c r="E38" s="60">
        <v>0.33333333333333331</v>
      </c>
      <c r="F38" s="48">
        <f>'Día 28'!C16</f>
        <v>4828686</v>
      </c>
      <c r="G38" s="48">
        <f t="shared" si="0"/>
        <v>2922</v>
      </c>
      <c r="H38" s="49">
        <f t="shared" si="1"/>
        <v>33.819444444444443</v>
      </c>
      <c r="I38" s="1"/>
      <c r="J38" s="1"/>
      <c r="K38" s="62"/>
      <c r="L38" s="70"/>
      <c r="M38" s="71"/>
      <c r="N38" s="66"/>
      <c r="O38" s="48">
        <v>30</v>
      </c>
      <c r="P38" s="48">
        <f t="shared" si="2"/>
        <v>2592</v>
      </c>
      <c r="Q38" s="48">
        <f t="shared" si="3"/>
        <v>2922</v>
      </c>
      <c r="R38" s="1"/>
      <c r="S38" s="1"/>
      <c r="T38" s="1"/>
      <c r="U38" s="1"/>
      <c r="V38" s="1"/>
      <c r="W38" s="1"/>
    </row>
    <row r="39" spans="1:23" x14ac:dyDescent="0.35">
      <c r="A39" s="1"/>
      <c r="B39" s="1"/>
      <c r="C39" s="47">
        <v>29</v>
      </c>
      <c r="D39" s="79">
        <v>45898</v>
      </c>
      <c r="E39" s="60">
        <v>0.33333333333333331</v>
      </c>
      <c r="F39" s="48">
        <f>'Día 29'!C16</f>
        <v>4831635</v>
      </c>
      <c r="G39" s="48">
        <f t="shared" si="0"/>
        <v>2949</v>
      </c>
      <c r="H39" s="49">
        <f t="shared" si="1"/>
        <v>34.131944444444443</v>
      </c>
      <c r="I39" s="1"/>
      <c r="J39" s="1"/>
      <c r="K39" s="1"/>
      <c r="L39" s="64"/>
      <c r="M39" s="65"/>
      <c r="N39" s="66"/>
      <c r="O39" s="48">
        <v>30</v>
      </c>
      <c r="P39" s="48">
        <f t="shared" si="2"/>
        <v>2592</v>
      </c>
      <c r="Q39" s="48">
        <f t="shared" si="3"/>
        <v>2949</v>
      </c>
      <c r="R39" s="1"/>
      <c r="S39" s="1"/>
      <c r="T39" s="1"/>
      <c r="U39" s="1"/>
      <c r="V39" s="1"/>
      <c r="W39" s="1"/>
    </row>
    <row r="40" spans="1:23" x14ac:dyDescent="0.35">
      <c r="A40" s="1"/>
      <c r="B40" s="1"/>
      <c r="C40" s="47">
        <v>30</v>
      </c>
      <c r="D40" s="79">
        <v>45899</v>
      </c>
      <c r="E40" s="60">
        <v>0.33333333333333298</v>
      </c>
      <c r="F40" s="48">
        <f>'Día 30'!C16</f>
        <v>4834462</v>
      </c>
      <c r="G40" s="48">
        <f t="shared" si="0"/>
        <v>2827</v>
      </c>
      <c r="H40" s="49">
        <f t="shared" si="1"/>
        <v>32.719907407407412</v>
      </c>
      <c r="I40" s="1"/>
      <c r="J40" s="1"/>
      <c r="K40" s="1"/>
      <c r="L40" s="64"/>
      <c r="M40" s="65"/>
      <c r="N40" s="66"/>
      <c r="O40" s="48">
        <v>30</v>
      </c>
      <c r="P40" s="48">
        <f>O40*60*60*24/1000</f>
        <v>2592</v>
      </c>
      <c r="Q40" s="48">
        <f t="shared" si="3"/>
        <v>2827</v>
      </c>
      <c r="R40" s="1"/>
      <c r="S40" s="1"/>
      <c r="T40" s="1"/>
      <c r="U40" s="1"/>
      <c r="V40" s="1"/>
      <c r="W40" s="1"/>
    </row>
    <row r="41" spans="1:23" x14ac:dyDescent="0.35">
      <c r="A41" s="1"/>
      <c r="B41" s="1"/>
      <c r="C41" s="47">
        <v>31</v>
      </c>
      <c r="D41" s="79">
        <v>45900</v>
      </c>
      <c r="E41" s="60">
        <v>0.33333333333333298</v>
      </c>
      <c r="F41" s="48">
        <f>'Día 31'!C16</f>
        <v>4837254</v>
      </c>
      <c r="G41" s="48">
        <f t="shared" si="0"/>
        <v>2792</v>
      </c>
      <c r="H41" s="49">
        <f t="shared" si="1"/>
        <v>32.314814814814817</v>
      </c>
      <c r="I41" s="1"/>
      <c r="J41" s="1"/>
      <c r="K41" s="1"/>
      <c r="L41" s="1"/>
      <c r="M41" s="1"/>
      <c r="N41" s="1"/>
      <c r="O41" s="48">
        <v>30</v>
      </c>
      <c r="P41" s="48">
        <f>O41*60*60*24/1000</f>
        <v>2592</v>
      </c>
      <c r="Q41" s="48">
        <f t="shared" si="3"/>
        <v>2792</v>
      </c>
      <c r="R41" s="1"/>
      <c r="S41" s="1"/>
      <c r="T41" s="1"/>
      <c r="U41" s="1"/>
      <c r="V41" s="1"/>
      <c r="W41" s="1"/>
    </row>
    <row r="42" spans="1:23" ht="15" customHeight="1" x14ac:dyDescent="0.35">
      <c r="A42" s="1"/>
      <c r="B42" s="1"/>
      <c r="C42" s="1"/>
      <c r="D42" s="1"/>
      <c r="E42" s="1"/>
      <c r="F42" s="1"/>
      <c r="G42" s="104">
        <f>(AVERAGE(G11:G41)-2592)/2592</f>
        <v>8.2263042612504902E-2</v>
      </c>
      <c r="H42" s="104">
        <f>(AVERAGE(H11:H41)-30)/30</f>
        <v>8.2263042612504958E-2</v>
      </c>
      <c r="I42" s="1"/>
      <c r="J42" s="1"/>
      <c r="K42" s="1"/>
      <c r="L42" s="1"/>
      <c r="M42" s="1"/>
      <c r="N42" s="1"/>
      <c r="O42" s="1"/>
      <c r="P42" s="1"/>
      <c r="Q42" s="1"/>
      <c r="S42" s="1"/>
      <c r="T42" s="1"/>
      <c r="U42" s="1"/>
      <c r="V42" s="1"/>
      <c r="W42" s="1"/>
    </row>
    <row r="43" spans="1:23" ht="15" thickBot="1" x14ac:dyDescent="0.4">
      <c r="A43" s="1"/>
      <c r="B43" s="1"/>
      <c r="C43" s="50"/>
      <c r="D43" s="51"/>
      <c r="E43" s="51"/>
      <c r="F43" s="51"/>
      <c r="G43" s="51"/>
      <c r="H43" s="52"/>
      <c r="I43" s="1"/>
      <c r="J43" s="1"/>
      <c r="K43" s="1"/>
      <c r="L43" s="1"/>
      <c r="M43" s="59"/>
      <c r="N43" s="105" t="s">
        <v>15</v>
      </c>
      <c r="O43" s="76" t="s">
        <v>16</v>
      </c>
      <c r="P43" s="75">
        <f>SUM(P11:P41)</f>
        <v>80352</v>
      </c>
      <c r="Q43" s="91">
        <f>SUM(Q11:Q41)</f>
        <v>86962</v>
      </c>
      <c r="R43" s="1"/>
      <c r="S43" s="1"/>
      <c r="T43" s="1"/>
      <c r="U43" s="1"/>
      <c r="V43" s="1"/>
      <c r="W43" s="1"/>
    </row>
    <row r="44" spans="1:23" ht="15" thickBot="1" x14ac:dyDescent="0.4">
      <c r="A44" s="1"/>
      <c r="B44" s="1"/>
      <c r="C44" s="53"/>
      <c r="D44" s="57" t="s">
        <v>17</v>
      </c>
      <c r="E44" s="57"/>
      <c r="F44" s="57"/>
      <c r="G44" s="84">
        <f>(F41-F10)*1000/31/24/60/60</f>
        <v>32.467891278375156</v>
      </c>
      <c r="H44" s="58" t="s">
        <v>18</v>
      </c>
      <c r="I44" s="1"/>
      <c r="J44" s="1"/>
      <c r="K44" s="1"/>
      <c r="L44" s="1"/>
      <c r="M44" s="1"/>
      <c r="N44" s="106"/>
      <c r="O44" s="77" t="s">
        <v>19</v>
      </c>
      <c r="P44" s="90">
        <f>P43*1000/31/24/60/60</f>
        <v>30</v>
      </c>
      <c r="Q44" s="92">
        <f>Q43*1000/31/24/60/60</f>
        <v>32.467891278375156</v>
      </c>
      <c r="R44" s="59" t="s">
        <v>20</v>
      </c>
      <c r="S44" s="1"/>
      <c r="T44" s="1"/>
      <c r="U44" s="1"/>
      <c r="V44" s="1"/>
      <c r="W44" s="1"/>
    </row>
    <row r="45" spans="1:23" x14ac:dyDescent="0.35">
      <c r="A45" s="1"/>
      <c r="B45" s="1"/>
      <c r="C45" s="54"/>
      <c r="D45" s="55"/>
      <c r="E45" s="55"/>
      <c r="F45" s="55"/>
      <c r="G45" s="55"/>
      <c r="H45" s="56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</row>
    <row r="46" spans="1:23" x14ac:dyDescent="0.3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73" t="s">
        <v>21</v>
      </c>
      <c r="O46" s="74" t="s">
        <v>12</v>
      </c>
      <c r="P46" s="74"/>
      <c r="Q46" s="83">
        <f>Q43-P43</f>
        <v>6610</v>
      </c>
      <c r="R46" s="1"/>
      <c r="S46" s="1"/>
      <c r="T46" s="1"/>
      <c r="U46" s="1"/>
      <c r="V46" s="1"/>
      <c r="W46" s="1"/>
    </row>
    <row r="47" spans="1:23" x14ac:dyDescent="0.35">
      <c r="A47" s="1"/>
      <c r="B47" s="1"/>
      <c r="C47" s="59" t="s">
        <v>22</v>
      </c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</row>
    <row r="48" spans="1:23" x14ac:dyDescent="0.3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85"/>
      <c r="R48" s="1"/>
      <c r="S48" s="1"/>
      <c r="T48" s="1"/>
      <c r="U48" s="1"/>
      <c r="V48" s="1"/>
      <c r="W48" s="1"/>
    </row>
    <row r="49" spans="1:23" x14ac:dyDescent="0.3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</row>
    <row r="50" spans="1:23" x14ac:dyDescent="0.3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</row>
    <row r="51" spans="1:23" x14ac:dyDescent="0.3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</row>
    <row r="52" spans="1:23" x14ac:dyDescent="0.3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</row>
    <row r="53" spans="1:23" x14ac:dyDescent="0.3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</row>
    <row r="54" spans="1:23" x14ac:dyDescent="0.3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</row>
    <row r="55" spans="1:23" x14ac:dyDescent="0.3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</row>
  </sheetData>
  <mergeCells count="13">
    <mergeCell ref="F8:F9"/>
    <mergeCell ref="D8:D9"/>
    <mergeCell ref="C8:C9"/>
    <mergeCell ref="P8:P9"/>
    <mergeCell ref="Q8:Q9"/>
    <mergeCell ref="O8:O9"/>
    <mergeCell ref="G8:H9"/>
    <mergeCell ref="N43:N44"/>
    <mergeCell ref="K11:M11"/>
    <mergeCell ref="K17:M17"/>
    <mergeCell ref="K29:M29"/>
    <mergeCell ref="K23:M23"/>
    <mergeCell ref="K35:M35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B1:R43"/>
  <sheetViews>
    <sheetView showGridLines="0" showWhiteSpace="0" topLeftCell="A4" zoomScale="70" zoomScaleNormal="70" zoomScalePageLayoutView="70" workbookViewId="0">
      <selection activeCell="C8" sqref="C8"/>
    </sheetView>
  </sheetViews>
  <sheetFormatPr baseColWidth="10" defaultColWidth="11.453125" defaultRowHeight="14.5" x14ac:dyDescent="0.35"/>
  <cols>
    <col min="1" max="1" width="1.26953125" customWidth="1"/>
    <col min="2" max="2" width="24.7265625" bestFit="1" customWidth="1"/>
    <col min="3" max="5" width="18.7265625" customWidth="1"/>
    <col min="6" max="6" width="93.54296875" customWidth="1"/>
    <col min="7" max="7" width="10.7265625" customWidth="1"/>
    <col min="8" max="8" width="14.453125" customWidth="1"/>
    <col min="9" max="9" width="10.7265625" customWidth="1"/>
    <col min="10" max="10" width="2.7265625" customWidth="1"/>
    <col min="11" max="11" width="10.7265625" customWidth="1"/>
    <col min="12" max="12" width="14.54296875" customWidth="1"/>
    <col min="13" max="13" width="10.7265625" customWidth="1"/>
    <col min="14" max="14" width="18" customWidth="1"/>
    <col min="15" max="15" width="68.7265625" customWidth="1"/>
  </cols>
  <sheetData>
    <row r="1" spans="2:18" ht="15" customHeight="1" thickBot="1" x14ac:dyDescent="0.4">
      <c r="C1" t="s">
        <v>14</v>
      </c>
    </row>
    <row r="2" spans="2:18" ht="18.75" customHeight="1" x14ac:dyDescent="0.35">
      <c r="B2" s="137"/>
      <c r="C2" s="138"/>
      <c r="D2" s="122" t="s">
        <v>23</v>
      </c>
      <c r="E2" s="123"/>
      <c r="F2" s="123"/>
      <c r="G2" s="123"/>
      <c r="H2" s="124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39"/>
      <c r="C3" s="140"/>
      <c r="D3" s="125"/>
      <c r="E3" s="126"/>
      <c r="F3" s="126"/>
      <c r="G3" s="126"/>
      <c r="H3" s="127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28" t="s">
        <v>24</v>
      </c>
      <c r="E5" s="129"/>
      <c r="F5" s="129"/>
      <c r="G5" s="129"/>
      <c r="H5" s="130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 t="s">
        <v>31</v>
      </c>
      <c r="C7" s="22" t="s">
        <v>25</v>
      </c>
      <c r="D7" s="23" t="s">
        <v>26</v>
      </c>
      <c r="E7" s="24" t="s">
        <v>13</v>
      </c>
      <c r="F7" s="25" t="s">
        <v>27</v>
      </c>
      <c r="G7" s="133" t="s">
        <v>28</v>
      </c>
      <c r="H7" s="134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29</v>
      </c>
      <c r="C8" s="82">
        <f>+'Día 8'!C26</f>
        <v>4774145</v>
      </c>
      <c r="D8" s="28" t="s">
        <v>14</v>
      </c>
      <c r="E8" s="28"/>
      <c r="F8" s="8" t="s">
        <v>14</v>
      </c>
      <c r="G8" s="135"/>
      <c r="H8" s="136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 t="s">
        <v>14</v>
      </c>
      <c r="E9" s="31" t="s">
        <v>14</v>
      </c>
      <c r="F9" s="9" t="s">
        <v>14</v>
      </c>
      <c r="G9" s="118"/>
      <c r="H9" s="119"/>
      <c r="I9" s="4"/>
      <c r="J9" s="29"/>
      <c r="K9" s="4"/>
      <c r="L9" s="4"/>
      <c r="M9" s="4"/>
      <c r="N9" s="4"/>
      <c r="O9" s="32"/>
      <c r="P9" s="3" t="s">
        <v>14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18"/>
      <c r="H10" s="119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18"/>
      <c r="H11" s="119"/>
      <c r="I11" s="4"/>
      <c r="J11" s="29"/>
      <c r="K11" s="4"/>
      <c r="L11" s="4"/>
      <c r="M11" s="4"/>
      <c r="N11" s="4"/>
      <c r="O11" s="33"/>
      <c r="R11" t="s">
        <v>14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18"/>
      <c r="H12" s="119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14</v>
      </c>
      <c r="G13" s="118"/>
      <c r="H13" s="119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14</v>
      </c>
      <c r="G14" s="118"/>
      <c r="H14" s="119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18"/>
      <c r="H15" s="119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9">
        <v>0.33333333333333331</v>
      </c>
      <c r="C16" s="82">
        <v>4775776</v>
      </c>
      <c r="D16" s="40">
        <f>+C16-C8</f>
        <v>1631</v>
      </c>
      <c r="E16" s="93">
        <f>+D16*1000/14/3600</f>
        <v>32.361111111111114</v>
      </c>
      <c r="F16" s="41"/>
      <c r="G16" s="131"/>
      <c r="H16" s="132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31">
        <v>0</v>
      </c>
      <c r="F17" s="10"/>
      <c r="G17" s="118"/>
      <c r="H17" s="119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18"/>
      <c r="H18" s="119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18"/>
      <c r="H19" s="119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18"/>
      <c r="H20" s="119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9">
        <v>0.54166666666666663</v>
      </c>
      <c r="C21" s="82">
        <v>4776359</v>
      </c>
      <c r="D21" s="40">
        <f>+C21-C16</f>
        <v>583</v>
      </c>
      <c r="E21" s="93">
        <f>+D21*1000/5/3600</f>
        <v>32.388888888888886</v>
      </c>
      <c r="F21" s="41"/>
      <c r="G21" s="131"/>
      <c r="H21" s="132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1"/>
      <c r="G22" s="118"/>
      <c r="H22" s="119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18"/>
      <c r="H23" s="119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18"/>
      <c r="H24" s="119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18"/>
      <c r="H25" s="119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9">
        <v>0.75</v>
      </c>
      <c r="C26" s="82">
        <v>4776939</v>
      </c>
      <c r="D26" s="40">
        <f>+C26-C21</f>
        <v>580</v>
      </c>
      <c r="E26" s="93">
        <f>+D26*1000/5/3600</f>
        <v>32.222222222222221</v>
      </c>
      <c r="F26" s="41"/>
      <c r="G26" s="131"/>
      <c r="H26" s="132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18"/>
      <c r="H27" s="119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18"/>
      <c r="H28" s="119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18"/>
      <c r="H29" s="119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18"/>
      <c r="H30" s="119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18"/>
      <c r="H31" s="119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20"/>
      <c r="H32" s="121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30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8:H28"/>
    <mergeCell ref="G29:H29"/>
    <mergeCell ref="G30:H30"/>
    <mergeCell ref="G31:H31"/>
    <mergeCell ref="G32:H32"/>
  </mergeCells>
  <conditionalFormatting sqref="N9:N32">
    <cfRule type="cellIs" dxfId="22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B1:R43"/>
  <sheetViews>
    <sheetView showGridLines="0" showWhiteSpace="0" topLeftCell="A4" zoomScale="70" zoomScaleNormal="70" zoomScalePageLayoutView="70" workbookViewId="0">
      <selection activeCell="C8" sqref="C8"/>
    </sheetView>
  </sheetViews>
  <sheetFormatPr baseColWidth="10" defaultColWidth="11.453125" defaultRowHeight="14.5" x14ac:dyDescent="0.35"/>
  <cols>
    <col min="1" max="1" width="1.26953125" customWidth="1"/>
    <col min="2" max="2" width="25.81640625" bestFit="1" customWidth="1"/>
    <col min="3" max="5" width="18.7265625" customWidth="1"/>
    <col min="6" max="6" width="93.54296875" customWidth="1"/>
    <col min="7" max="7" width="10.7265625" customWidth="1"/>
    <col min="8" max="8" width="14.453125" customWidth="1"/>
    <col min="9" max="9" width="10.7265625" customWidth="1"/>
    <col min="10" max="10" width="2.7265625" customWidth="1"/>
    <col min="11" max="11" width="10.7265625" customWidth="1"/>
    <col min="12" max="12" width="14.54296875" customWidth="1"/>
    <col min="13" max="13" width="10.7265625" customWidth="1"/>
    <col min="14" max="14" width="18" customWidth="1"/>
    <col min="15" max="15" width="68.7265625" customWidth="1"/>
  </cols>
  <sheetData>
    <row r="1" spans="2:18" ht="15" customHeight="1" thickBot="1" x14ac:dyDescent="0.4">
      <c r="C1" t="s">
        <v>14</v>
      </c>
    </row>
    <row r="2" spans="2:18" ht="18.75" customHeight="1" x14ac:dyDescent="0.35">
      <c r="B2" s="137"/>
      <c r="C2" s="138"/>
      <c r="D2" s="122" t="s">
        <v>23</v>
      </c>
      <c r="E2" s="123"/>
      <c r="F2" s="123"/>
      <c r="G2" s="123"/>
      <c r="H2" s="124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39"/>
      <c r="C3" s="140"/>
      <c r="D3" s="125"/>
      <c r="E3" s="126"/>
      <c r="F3" s="126"/>
      <c r="G3" s="126"/>
      <c r="H3" s="127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28" t="s">
        <v>24</v>
      </c>
      <c r="E5" s="129"/>
      <c r="F5" s="129"/>
      <c r="G5" s="129"/>
      <c r="H5" s="130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 t="s">
        <v>32</v>
      </c>
      <c r="C7" s="22" t="s">
        <v>25</v>
      </c>
      <c r="D7" s="23" t="s">
        <v>26</v>
      </c>
      <c r="E7" s="24" t="s">
        <v>13</v>
      </c>
      <c r="F7" s="25" t="s">
        <v>27</v>
      </c>
      <c r="G7" s="133" t="s">
        <v>28</v>
      </c>
      <c r="H7" s="134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29</v>
      </c>
      <c r="C8" s="82">
        <f>+'Día 9'!C26</f>
        <v>4776939</v>
      </c>
      <c r="D8" s="28" t="s">
        <v>14</v>
      </c>
      <c r="E8" s="28"/>
      <c r="F8" s="8" t="s">
        <v>14</v>
      </c>
      <c r="G8" s="135"/>
      <c r="H8" s="136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 t="s">
        <v>14</v>
      </c>
      <c r="E9" s="31" t="s">
        <v>14</v>
      </c>
      <c r="F9" s="9" t="s">
        <v>14</v>
      </c>
      <c r="G9" s="118"/>
      <c r="H9" s="119"/>
      <c r="I9" s="4"/>
      <c r="J9" s="29"/>
      <c r="K9" s="4"/>
      <c r="L9" s="4"/>
      <c r="M9" s="4"/>
      <c r="N9" s="4"/>
      <c r="O9" s="32"/>
      <c r="P9" s="3" t="s">
        <v>14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18"/>
      <c r="H10" s="119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18"/>
      <c r="H11" s="119"/>
      <c r="I11" s="4"/>
      <c r="J11" s="29"/>
      <c r="K11" s="4"/>
      <c r="L11" s="4"/>
      <c r="M11" s="4"/>
      <c r="N11" s="4"/>
      <c r="O11" s="33"/>
      <c r="R11" t="s">
        <v>14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18"/>
      <c r="H12" s="119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14</v>
      </c>
      <c r="G13" s="118"/>
      <c r="H13" s="119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14</v>
      </c>
      <c r="G14" s="118"/>
      <c r="H14" s="119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18"/>
      <c r="H15" s="119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78">
        <v>0.33333333333333298</v>
      </c>
      <c r="C16" s="82">
        <v>4778576</v>
      </c>
      <c r="D16" s="40">
        <f>+C16-C8</f>
        <v>1637</v>
      </c>
      <c r="E16" s="93">
        <f>+D16*1000/14/3600</f>
        <v>32.480158730158735</v>
      </c>
      <c r="F16" s="41"/>
      <c r="G16" s="131"/>
      <c r="H16" s="132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31">
        <v>0</v>
      </c>
      <c r="F17" s="10"/>
      <c r="G17" s="118"/>
      <c r="H17" s="119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18"/>
      <c r="H18" s="119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18"/>
      <c r="H19" s="119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18"/>
      <c r="H20" s="119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9">
        <v>0.54166666666666663</v>
      </c>
      <c r="C21" s="82">
        <v>4779194</v>
      </c>
      <c r="D21" s="40">
        <f>+C21-C16</f>
        <v>618</v>
      </c>
      <c r="E21" s="93">
        <f>+D21*1000/5/3600</f>
        <v>34.333333333333336</v>
      </c>
      <c r="F21" s="41"/>
      <c r="G21" s="131"/>
      <c r="H21" s="132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1"/>
      <c r="G22" s="118"/>
      <c r="H22" s="119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18"/>
      <c r="H23" s="119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18"/>
      <c r="H24" s="119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18"/>
      <c r="H25" s="119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9">
        <v>0.75</v>
      </c>
      <c r="C26" s="82">
        <v>4779749</v>
      </c>
      <c r="D26" s="40">
        <f>+C26-C21</f>
        <v>555</v>
      </c>
      <c r="E26" s="93">
        <f>+D26*1000/5/3600</f>
        <v>30.833333333333332</v>
      </c>
      <c r="F26" s="41"/>
      <c r="G26" s="131"/>
      <c r="H26" s="132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18"/>
      <c r="H27" s="119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18"/>
      <c r="H28" s="119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18"/>
      <c r="H29" s="119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18"/>
      <c r="H30" s="119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18"/>
      <c r="H31" s="119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20"/>
      <c r="H32" s="121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30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8:H28"/>
    <mergeCell ref="G29:H29"/>
    <mergeCell ref="G30:H30"/>
    <mergeCell ref="G31:H31"/>
    <mergeCell ref="G32:H32"/>
  </mergeCells>
  <conditionalFormatting sqref="N9:N32">
    <cfRule type="cellIs" dxfId="21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B1:R43"/>
  <sheetViews>
    <sheetView showGridLines="0" showWhiteSpace="0" topLeftCell="B3" zoomScale="70" zoomScaleNormal="70" zoomScalePageLayoutView="70" workbookViewId="0">
      <selection activeCell="C8" sqref="C8"/>
    </sheetView>
  </sheetViews>
  <sheetFormatPr baseColWidth="10" defaultColWidth="11.453125" defaultRowHeight="14.5" x14ac:dyDescent="0.35"/>
  <cols>
    <col min="1" max="1" width="1.26953125" customWidth="1"/>
    <col min="2" max="2" width="25.81640625" bestFit="1" customWidth="1"/>
    <col min="3" max="5" width="18.7265625" customWidth="1"/>
    <col min="6" max="6" width="93.54296875" customWidth="1"/>
    <col min="7" max="7" width="10.7265625" customWidth="1"/>
    <col min="8" max="8" width="14.453125" customWidth="1"/>
    <col min="9" max="9" width="10.7265625" customWidth="1"/>
    <col min="10" max="10" width="2.7265625" customWidth="1"/>
    <col min="11" max="11" width="10.7265625" customWidth="1"/>
    <col min="12" max="12" width="14.54296875" customWidth="1"/>
    <col min="13" max="13" width="10.7265625" customWidth="1"/>
    <col min="14" max="14" width="18" customWidth="1"/>
    <col min="15" max="15" width="68.7265625" customWidth="1"/>
  </cols>
  <sheetData>
    <row r="1" spans="2:18" ht="15" customHeight="1" thickBot="1" x14ac:dyDescent="0.4">
      <c r="C1" t="s">
        <v>14</v>
      </c>
    </row>
    <row r="2" spans="2:18" ht="18.75" customHeight="1" x14ac:dyDescent="0.35">
      <c r="B2" s="137"/>
      <c r="C2" s="138"/>
      <c r="D2" s="122" t="s">
        <v>23</v>
      </c>
      <c r="E2" s="123"/>
      <c r="F2" s="123"/>
      <c r="G2" s="123"/>
      <c r="H2" s="124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39"/>
      <c r="C3" s="140"/>
      <c r="D3" s="125"/>
      <c r="E3" s="126"/>
      <c r="F3" s="126"/>
      <c r="G3" s="126"/>
      <c r="H3" s="127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28" t="s">
        <v>24</v>
      </c>
      <c r="E5" s="129"/>
      <c r="F5" s="129"/>
      <c r="G5" s="129"/>
      <c r="H5" s="130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 t="s">
        <v>33</v>
      </c>
      <c r="C7" s="22" t="s">
        <v>25</v>
      </c>
      <c r="D7" s="23" t="s">
        <v>26</v>
      </c>
      <c r="E7" s="24" t="s">
        <v>13</v>
      </c>
      <c r="F7" s="25" t="s">
        <v>27</v>
      </c>
      <c r="G7" s="133" t="s">
        <v>28</v>
      </c>
      <c r="H7" s="134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29</v>
      </c>
      <c r="C8" s="82">
        <f>+'Día 10'!C26</f>
        <v>4779749</v>
      </c>
      <c r="D8" s="28" t="s">
        <v>14</v>
      </c>
      <c r="E8" s="28"/>
      <c r="F8" s="8" t="s">
        <v>14</v>
      </c>
      <c r="G8" s="135"/>
      <c r="H8" s="136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 t="s">
        <v>14</v>
      </c>
      <c r="E9" s="31" t="s">
        <v>14</v>
      </c>
      <c r="F9" s="9" t="s">
        <v>14</v>
      </c>
      <c r="G9" s="118"/>
      <c r="H9" s="119"/>
      <c r="I9" s="4"/>
      <c r="J9" s="29"/>
      <c r="K9" s="4"/>
      <c r="L9" s="4"/>
      <c r="M9" s="4"/>
      <c r="N9" s="4"/>
      <c r="O9" s="32"/>
      <c r="P9" s="3" t="s">
        <v>14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18"/>
      <c r="H10" s="119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18"/>
      <c r="H11" s="119"/>
      <c r="I11" s="4"/>
      <c r="J11" s="29"/>
      <c r="K11" s="4"/>
      <c r="L11" s="4"/>
      <c r="M11" s="4"/>
      <c r="N11" s="4"/>
      <c r="O11" s="33"/>
      <c r="R11" t="s">
        <v>14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18"/>
      <c r="H12" s="119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14</v>
      </c>
      <c r="G13" s="118"/>
      <c r="H13" s="119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14</v>
      </c>
      <c r="G14" s="118"/>
      <c r="H14" s="119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18"/>
      <c r="H15" s="119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9">
        <v>0.33333333333333331</v>
      </c>
      <c r="C16" s="82">
        <v>4781369</v>
      </c>
      <c r="D16" s="40">
        <f>+C16-C8</f>
        <v>1620</v>
      </c>
      <c r="E16" s="93">
        <f>+D16*1000/14/3600</f>
        <v>32.142857142857139</v>
      </c>
      <c r="F16" s="41"/>
      <c r="G16" s="131"/>
      <c r="H16" s="132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31">
        <v>0</v>
      </c>
      <c r="F17" s="10"/>
      <c r="G17" s="118"/>
      <c r="H17" s="119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18"/>
      <c r="H18" s="119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18"/>
      <c r="H19" s="119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18"/>
      <c r="H20" s="119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9">
        <v>0.54166666666666663</v>
      </c>
      <c r="C21" s="82">
        <v>4781951</v>
      </c>
      <c r="D21" s="40">
        <f>+C21-C16</f>
        <v>582</v>
      </c>
      <c r="E21" s="93">
        <f>+D21*1000/5/3600</f>
        <v>32.333333333333336</v>
      </c>
      <c r="F21" s="41"/>
      <c r="G21" s="131"/>
      <c r="H21" s="132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1"/>
      <c r="G22" s="118"/>
      <c r="H22" s="119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18"/>
      <c r="H23" s="119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18"/>
      <c r="H24" s="119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18"/>
      <c r="H25" s="119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9">
        <v>0.75</v>
      </c>
      <c r="C26" s="82">
        <v>4782521</v>
      </c>
      <c r="D26" s="40">
        <f>+C26-C21</f>
        <v>570</v>
      </c>
      <c r="E26" s="93">
        <f>+D26*1000/5/3600</f>
        <v>31.666666666666668</v>
      </c>
      <c r="F26" s="41"/>
      <c r="G26" s="131"/>
      <c r="H26" s="132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18"/>
      <c r="H27" s="119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18"/>
      <c r="H28" s="119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18"/>
      <c r="H29" s="119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18"/>
      <c r="H30" s="119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18"/>
      <c r="H31" s="119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20"/>
      <c r="H32" s="121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30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8:H28"/>
    <mergeCell ref="G29:H29"/>
    <mergeCell ref="G30:H30"/>
    <mergeCell ref="G31:H31"/>
    <mergeCell ref="G32:H32"/>
  </mergeCells>
  <conditionalFormatting sqref="N9:N32">
    <cfRule type="cellIs" dxfId="20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B1:R43"/>
  <sheetViews>
    <sheetView showGridLines="0" showWhiteSpace="0" topLeftCell="A4" zoomScale="70" zoomScaleNormal="70" zoomScalePageLayoutView="70" workbookViewId="0">
      <selection activeCell="C8" sqref="C8"/>
    </sheetView>
  </sheetViews>
  <sheetFormatPr baseColWidth="10" defaultColWidth="11.453125" defaultRowHeight="14.5" x14ac:dyDescent="0.35"/>
  <cols>
    <col min="1" max="1" width="1.26953125" customWidth="1"/>
    <col min="2" max="2" width="25.81640625" bestFit="1" customWidth="1"/>
    <col min="3" max="5" width="18.7265625" customWidth="1"/>
    <col min="6" max="6" width="93.54296875" customWidth="1"/>
    <col min="7" max="7" width="10.7265625" customWidth="1"/>
    <col min="8" max="8" width="14.453125" customWidth="1"/>
    <col min="9" max="9" width="10.7265625" customWidth="1"/>
    <col min="10" max="10" width="2.7265625" customWidth="1"/>
    <col min="11" max="11" width="10.7265625" customWidth="1"/>
    <col min="12" max="12" width="14.54296875" customWidth="1"/>
    <col min="13" max="13" width="10.7265625" customWidth="1"/>
    <col min="14" max="14" width="18" customWidth="1"/>
    <col min="15" max="15" width="68.7265625" customWidth="1"/>
  </cols>
  <sheetData>
    <row r="1" spans="2:18" ht="15" customHeight="1" thickBot="1" x14ac:dyDescent="0.4">
      <c r="C1" t="s">
        <v>14</v>
      </c>
    </row>
    <row r="2" spans="2:18" ht="18.75" customHeight="1" x14ac:dyDescent="0.35">
      <c r="B2" s="137"/>
      <c r="C2" s="138"/>
      <c r="D2" s="122" t="s">
        <v>23</v>
      </c>
      <c r="E2" s="123"/>
      <c r="F2" s="123"/>
      <c r="G2" s="123"/>
      <c r="H2" s="124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39"/>
      <c r="C3" s="140"/>
      <c r="D3" s="125"/>
      <c r="E3" s="126"/>
      <c r="F3" s="126"/>
      <c r="G3" s="126"/>
      <c r="H3" s="127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28" t="s">
        <v>24</v>
      </c>
      <c r="E5" s="129"/>
      <c r="F5" s="129"/>
      <c r="G5" s="129"/>
      <c r="H5" s="130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 t="s">
        <v>34</v>
      </c>
      <c r="C7" s="22" t="s">
        <v>25</v>
      </c>
      <c r="D7" s="23" t="s">
        <v>26</v>
      </c>
      <c r="E7" s="24" t="s">
        <v>13</v>
      </c>
      <c r="F7" s="25" t="s">
        <v>27</v>
      </c>
      <c r="G7" s="133" t="s">
        <v>28</v>
      </c>
      <c r="H7" s="134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29</v>
      </c>
      <c r="C8" s="82">
        <f>+'Día 11'!C26</f>
        <v>4782521</v>
      </c>
      <c r="D8" s="28" t="s">
        <v>14</v>
      </c>
      <c r="E8" s="28"/>
      <c r="F8" s="8" t="s">
        <v>14</v>
      </c>
      <c r="G8" s="135"/>
      <c r="H8" s="136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 t="s">
        <v>14</v>
      </c>
      <c r="E9" s="31" t="s">
        <v>14</v>
      </c>
      <c r="F9" s="9"/>
      <c r="G9" s="118"/>
      <c r="H9" s="119"/>
      <c r="I9" s="4"/>
      <c r="J9" s="29"/>
      <c r="K9" s="4"/>
      <c r="L9" s="4"/>
      <c r="M9" s="4"/>
      <c r="N9" s="4"/>
      <c r="O9" s="32"/>
      <c r="P9" s="3" t="s">
        <v>14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18"/>
      <c r="H10" s="119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18"/>
      <c r="H11" s="119"/>
      <c r="I11" s="4"/>
      <c r="J11" s="29"/>
      <c r="K11" s="4"/>
      <c r="L11" s="4"/>
      <c r="M11" s="4"/>
      <c r="N11" s="4"/>
      <c r="O11" s="33"/>
      <c r="R11" t="s">
        <v>14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18"/>
      <c r="H12" s="119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14</v>
      </c>
      <c r="G13" s="118"/>
      <c r="H13" s="119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14</v>
      </c>
      <c r="G14" s="118"/>
      <c r="H14" s="119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18"/>
      <c r="H15" s="119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9">
        <v>0.33333333333333331</v>
      </c>
      <c r="C16" s="82">
        <v>4784147</v>
      </c>
      <c r="D16" s="40">
        <f>+C16-C8</f>
        <v>1626</v>
      </c>
      <c r="E16" s="93">
        <f>+D16*1000/14/3600</f>
        <v>32.261904761904759</v>
      </c>
      <c r="F16" s="41"/>
      <c r="G16" s="131"/>
      <c r="H16" s="132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31">
        <v>0</v>
      </c>
      <c r="F17" s="10"/>
      <c r="G17" s="118"/>
      <c r="H17" s="119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18"/>
      <c r="H18" s="119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18"/>
      <c r="H19" s="119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18"/>
      <c r="H20" s="119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9">
        <v>0.54166666666666663</v>
      </c>
      <c r="C21" s="82">
        <v>4784741</v>
      </c>
      <c r="D21" s="40">
        <f>+C21-C16</f>
        <v>594</v>
      </c>
      <c r="E21" s="93">
        <f>+D21*1000/5/3600</f>
        <v>33</v>
      </c>
      <c r="F21" s="41"/>
      <c r="G21" s="131"/>
      <c r="H21" s="132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1310101</v>
      </c>
      <c r="C22" s="5">
        <v>0</v>
      </c>
      <c r="D22" s="31">
        <v>0</v>
      </c>
      <c r="E22" s="31">
        <v>0</v>
      </c>
      <c r="F22" s="11"/>
      <c r="G22" s="118"/>
      <c r="H22" s="119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18"/>
      <c r="H23" s="119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18"/>
      <c r="H24" s="119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18"/>
      <c r="H25" s="119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9">
        <v>0.75</v>
      </c>
      <c r="C26" s="82">
        <v>4785299</v>
      </c>
      <c r="D26" s="40">
        <f>+C26-C21</f>
        <v>558</v>
      </c>
      <c r="E26" s="93">
        <f>+D26*1000/5/3600</f>
        <v>31</v>
      </c>
      <c r="F26" s="41"/>
      <c r="G26" s="131"/>
      <c r="H26" s="132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18"/>
      <c r="H27" s="119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18"/>
      <c r="H28" s="119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18"/>
      <c r="H29" s="119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18"/>
      <c r="H30" s="119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18"/>
      <c r="H31" s="119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20"/>
      <c r="H32" s="121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30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8:H28"/>
    <mergeCell ref="G29:H29"/>
    <mergeCell ref="G30:H30"/>
    <mergeCell ref="G31:H31"/>
    <mergeCell ref="G32:H32"/>
  </mergeCells>
  <conditionalFormatting sqref="N9:N32">
    <cfRule type="cellIs" dxfId="19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B1:R43"/>
  <sheetViews>
    <sheetView showGridLines="0" showWhiteSpace="0" topLeftCell="A4" zoomScale="70" zoomScaleNormal="70" zoomScalePageLayoutView="70" workbookViewId="0">
      <selection activeCell="C8" sqref="C8"/>
    </sheetView>
  </sheetViews>
  <sheetFormatPr baseColWidth="10" defaultColWidth="11.453125" defaultRowHeight="14.5" x14ac:dyDescent="0.35"/>
  <cols>
    <col min="1" max="1" width="1.26953125" customWidth="1"/>
    <col min="2" max="2" width="25.81640625" bestFit="1" customWidth="1"/>
    <col min="3" max="5" width="18.7265625" customWidth="1"/>
    <col min="6" max="6" width="93.54296875" customWidth="1"/>
    <col min="7" max="7" width="10.7265625" customWidth="1"/>
    <col min="8" max="8" width="14.453125" customWidth="1"/>
    <col min="9" max="9" width="10.7265625" customWidth="1"/>
    <col min="10" max="10" width="2.7265625" customWidth="1"/>
    <col min="11" max="11" width="10.7265625" customWidth="1"/>
    <col min="12" max="12" width="14.54296875" customWidth="1"/>
    <col min="13" max="13" width="10.7265625" customWidth="1"/>
    <col min="14" max="14" width="18" customWidth="1"/>
    <col min="15" max="15" width="68.7265625" customWidth="1"/>
  </cols>
  <sheetData>
    <row r="1" spans="2:18" ht="15" customHeight="1" thickBot="1" x14ac:dyDescent="0.4">
      <c r="C1" t="s">
        <v>14</v>
      </c>
    </row>
    <row r="2" spans="2:18" ht="18.75" customHeight="1" x14ac:dyDescent="0.35">
      <c r="B2" s="137"/>
      <c r="C2" s="138"/>
      <c r="D2" s="122" t="s">
        <v>23</v>
      </c>
      <c r="E2" s="123"/>
      <c r="F2" s="123"/>
      <c r="G2" s="123"/>
      <c r="H2" s="124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39"/>
      <c r="C3" s="140"/>
      <c r="D3" s="125"/>
      <c r="E3" s="126"/>
      <c r="F3" s="126"/>
      <c r="G3" s="126"/>
      <c r="H3" s="127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28" t="s">
        <v>24</v>
      </c>
      <c r="E5" s="129"/>
      <c r="F5" s="129"/>
      <c r="G5" s="129"/>
      <c r="H5" s="130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 t="s">
        <v>35</v>
      </c>
      <c r="C7" s="22" t="s">
        <v>25</v>
      </c>
      <c r="D7" s="23" t="s">
        <v>26</v>
      </c>
      <c r="E7" s="24" t="s">
        <v>13</v>
      </c>
      <c r="F7" s="25" t="s">
        <v>27</v>
      </c>
      <c r="G7" s="133" t="s">
        <v>28</v>
      </c>
      <c r="H7" s="134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29</v>
      </c>
      <c r="C8" s="82">
        <f>+'Día 12'!C26</f>
        <v>4785299</v>
      </c>
      <c r="D8" s="28" t="s">
        <v>14</v>
      </c>
      <c r="E8" s="28"/>
      <c r="F8" s="8" t="s">
        <v>14</v>
      </c>
      <c r="G8" s="135"/>
      <c r="H8" s="136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 t="s">
        <v>14</v>
      </c>
      <c r="E9" s="31" t="s">
        <v>14</v>
      </c>
      <c r="F9" s="9" t="s">
        <v>14</v>
      </c>
      <c r="G9" s="118"/>
      <c r="H9" s="119"/>
      <c r="I9" s="4"/>
      <c r="J9" s="29"/>
      <c r="K9" s="4"/>
      <c r="L9" s="4"/>
      <c r="M9" s="4"/>
      <c r="N9" s="4"/>
      <c r="O9" s="32"/>
      <c r="P9" s="3" t="s">
        <v>14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18"/>
      <c r="H10" s="119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18"/>
      <c r="H11" s="119"/>
      <c r="I11" s="4"/>
      <c r="J11" s="29"/>
      <c r="K11" s="4"/>
      <c r="L11" s="4"/>
      <c r="M11" s="4"/>
      <c r="N11" s="4"/>
      <c r="O11" s="33"/>
      <c r="R11" t="s">
        <v>14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18"/>
      <c r="H12" s="119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14</v>
      </c>
      <c r="G13" s="118"/>
      <c r="H13" s="119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14</v>
      </c>
      <c r="G14" s="118"/>
      <c r="H14" s="119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18"/>
      <c r="H15" s="119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9">
        <v>0.33333333333333331</v>
      </c>
      <c r="C16" s="82">
        <v>4786920</v>
      </c>
      <c r="D16" s="40">
        <f>+C16-C8</f>
        <v>1621</v>
      </c>
      <c r="E16" s="93">
        <f>+D16*1000/14/3600</f>
        <v>32.162698412698411</v>
      </c>
      <c r="F16" s="41"/>
      <c r="G16" s="131"/>
      <c r="H16" s="132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31">
        <v>0</v>
      </c>
      <c r="F17" s="10"/>
      <c r="G17" s="118"/>
      <c r="H17" s="119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18"/>
      <c r="H18" s="119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18"/>
      <c r="H19" s="119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18"/>
      <c r="H20" s="119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9">
        <v>0.54166666666666663</v>
      </c>
      <c r="C21" s="82">
        <v>4787505</v>
      </c>
      <c r="D21" s="40">
        <f>+C21-C16</f>
        <v>585</v>
      </c>
      <c r="E21" s="93">
        <f>+D21*1000/5/3600</f>
        <v>32.5</v>
      </c>
      <c r="F21" s="41"/>
      <c r="G21" s="131"/>
      <c r="H21" s="132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1"/>
      <c r="G22" s="118"/>
      <c r="H22" s="119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18"/>
      <c r="H23" s="119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18"/>
      <c r="H24" s="119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18"/>
      <c r="H25" s="119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9">
        <v>0.75</v>
      </c>
      <c r="C26" s="82">
        <v>4788087</v>
      </c>
      <c r="D26" s="40">
        <f>+C26-C21</f>
        <v>582</v>
      </c>
      <c r="E26" s="93">
        <f>+D26*1000/5/3600</f>
        <v>32.333333333333336</v>
      </c>
      <c r="F26" s="41"/>
      <c r="G26" s="131"/>
      <c r="H26" s="132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18"/>
      <c r="H27" s="119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18"/>
      <c r="H28" s="119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18"/>
      <c r="H29" s="119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18"/>
      <c r="H30" s="119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18"/>
      <c r="H31" s="119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20"/>
      <c r="H32" s="121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30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8:H28"/>
    <mergeCell ref="G29:H29"/>
    <mergeCell ref="G30:H30"/>
    <mergeCell ref="G31:H31"/>
    <mergeCell ref="G32:H32"/>
  </mergeCells>
  <conditionalFormatting sqref="N9:N32">
    <cfRule type="cellIs" dxfId="18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/>
  <dimension ref="B1:R43"/>
  <sheetViews>
    <sheetView showGridLines="0" showWhiteSpace="0" topLeftCell="A4" zoomScale="70" zoomScaleNormal="70" zoomScalePageLayoutView="70" workbookViewId="0">
      <selection activeCell="C8" sqref="C8"/>
    </sheetView>
  </sheetViews>
  <sheetFormatPr baseColWidth="10" defaultColWidth="11.453125" defaultRowHeight="14.5" x14ac:dyDescent="0.35"/>
  <cols>
    <col min="1" max="1" width="1.26953125" customWidth="1"/>
    <col min="2" max="2" width="25.81640625" bestFit="1" customWidth="1"/>
    <col min="3" max="5" width="18.7265625" customWidth="1"/>
    <col min="6" max="6" width="93.54296875" customWidth="1"/>
    <col min="7" max="7" width="10.7265625" customWidth="1"/>
    <col min="8" max="8" width="14.453125" customWidth="1"/>
    <col min="9" max="9" width="10.7265625" customWidth="1"/>
    <col min="10" max="10" width="2.7265625" customWidth="1"/>
    <col min="11" max="11" width="10.7265625" customWidth="1"/>
    <col min="12" max="12" width="14.54296875" customWidth="1"/>
    <col min="13" max="13" width="10.7265625" customWidth="1"/>
    <col min="14" max="14" width="18" customWidth="1"/>
    <col min="15" max="15" width="68.7265625" customWidth="1"/>
  </cols>
  <sheetData>
    <row r="1" spans="2:18" ht="15" customHeight="1" thickBot="1" x14ac:dyDescent="0.4">
      <c r="C1" t="s">
        <v>14</v>
      </c>
    </row>
    <row r="2" spans="2:18" ht="18.75" customHeight="1" x14ac:dyDescent="0.35">
      <c r="B2" s="137"/>
      <c r="C2" s="138"/>
      <c r="D2" s="122" t="s">
        <v>23</v>
      </c>
      <c r="E2" s="123"/>
      <c r="F2" s="123"/>
      <c r="G2" s="123"/>
      <c r="H2" s="124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39"/>
      <c r="C3" s="140"/>
      <c r="D3" s="125"/>
      <c r="E3" s="126"/>
      <c r="F3" s="126"/>
      <c r="G3" s="126"/>
      <c r="H3" s="127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28" t="s">
        <v>24</v>
      </c>
      <c r="E5" s="129"/>
      <c r="F5" s="129"/>
      <c r="G5" s="129"/>
      <c r="H5" s="130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 t="s">
        <v>36</v>
      </c>
      <c r="C7" s="22" t="s">
        <v>25</v>
      </c>
      <c r="D7" s="23" t="s">
        <v>26</v>
      </c>
      <c r="E7" s="24" t="s">
        <v>13</v>
      </c>
      <c r="F7" s="25" t="s">
        <v>27</v>
      </c>
      <c r="G7" s="133" t="s">
        <v>28</v>
      </c>
      <c r="H7" s="134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29</v>
      </c>
      <c r="C8" s="82">
        <f>+'Día 13'!C26</f>
        <v>4788087</v>
      </c>
      <c r="D8" s="28" t="s">
        <v>14</v>
      </c>
      <c r="E8" s="28"/>
      <c r="F8" s="8" t="s">
        <v>14</v>
      </c>
      <c r="G8" s="135"/>
      <c r="H8" s="136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 t="s">
        <v>14</v>
      </c>
      <c r="E9" s="31" t="s">
        <v>14</v>
      </c>
      <c r="F9" s="9" t="s">
        <v>14</v>
      </c>
      <c r="G9" s="118"/>
      <c r="H9" s="119"/>
      <c r="I9" s="4"/>
      <c r="J9" s="29"/>
      <c r="K9" s="4"/>
      <c r="L9" s="4"/>
      <c r="M9" s="4"/>
      <c r="N9" s="4"/>
      <c r="O9" s="32"/>
      <c r="P9" s="3" t="s">
        <v>14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18"/>
      <c r="H10" s="119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18"/>
      <c r="H11" s="119"/>
      <c r="I11" s="4"/>
      <c r="J11" s="29"/>
      <c r="K11" s="4"/>
      <c r="L11" s="4"/>
      <c r="M11" s="4"/>
      <c r="N11" s="4"/>
      <c r="O11" s="33"/>
      <c r="R11" t="s">
        <v>14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18"/>
      <c r="H12" s="119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14</v>
      </c>
      <c r="G13" s="118"/>
      <c r="H13" s="119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14</v>
      </c>
      <c r="G14" s="118"/>
      <c r="H14" s="119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18"/>
      <c r="H15" s="119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9">
        <v>0.33333333333333331</v>
      </c>
      <c r="C16" s="82">
        <v>4789709</v>
      </c>
      <c r="D16" s="40">
        <f>+C16-C8</f>
        <v>1622</v>
      </c>
      <c r="E16" s="93">
        <f>+D16*1000/14/3600</f>
        <v>32.182539682539684</v>
      </c>
      <c r="F16" s="41"/>
      <c r="G16" s="131"/>
      <c r="H16" s="132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31">
        <v>0</v>
      </c>
      <c r="F17" s="10"/>
      <c r="G17" s="118"/>
      <c r="H17" s="119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18"/>
      <c r="H18" s="119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18"/>
      <c r="H19" s="119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18"/>
      <c r="H20" s="119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9">
        <v>0.54166666666666663</v>
      </c>
      <c r="C21" s="82">
        <v>4790312</v>
      </c>
      <c r="D21" s="40">
        <f>+C21-C16</f>
        <v>603</v>
      </c>
      <c r="E21" s="93">
        <f>+D21*1000/5/3600</f>
        <v>33.5</v>
      </c>
      <c r="F21" s="41"/>
      <c r="G21" s="131"/>
      <c r="H21" s="132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1"/>
      <c r="G22" s="118"/>
      <c r="H22" s="119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18"/>
      <c r="H23" s="119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18"/>
      <c r="H24" s="119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18"/>
      <c r="H25" s="119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9">
        <v>0.75</v>
      </c>
      <c r="C26" s="82">
        <v>4790877</v>
      </c>
      <c r="D26" s="40">
        <f>+C26-C21</f>
        <v>565</v>
      </c>
      <c r="E26" s="93">
        <f>+D26*1000/5/3600</f>
        <v>31.388888888888889</v>
      </c>
      <c r="F26" s="41"/>
      <c r="G26" s="131"/>
      <c r="H26" s="132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18"/>
      <c r="H27" s="119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18"/>
      <c r="H28" s="119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18"/>
      <c r="H29" s="119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18"/>
      <c r="H30" s="119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18"/>
      <c r="H31" s="119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20"/>
      <c r="H32" s="121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30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8:H28"/>
    <mergeCell ref="G29:H29"/>
    <mergeCell ref="G30:H30"/>
    <mergeCell ref="G31:H31"/>
    <mergeCell ref="G32:H32"/>
  </mergeCells>
  <conditionalFormatting sqref="N9:N32">
    <cfRule type="cellIs" dxfId="17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/>
  <dimension ref="B1:R43"/>
  <sheetViews>
    <sheetView showGridLines="0" showWhiteSpace="0" topLeftCell="A4" zoomScale="70" zoomScaleNormal="70" zoomScalePageLayoutView="70" workbookViewId="0">
      <selection activeCell="C8" sqref="C8"/>
    </sheetView>
  </sheetViews>
  <sheetFormatPr baseColWidth="10" defaultColWidth="11.453125" defaultRowHeight="14.5" x14ac:dyDescent="0.35"/>
  <cols>
    <col min="1" max="1" width="1.26953125" customWidth="1"/>
    <col min="2" max="2" width="25.81640625" bestFit="1" customWidth="1"/>
    <col min="3" max="5" width="18.7265625" customWidth="1"/>
    <col min="6" max="6" width="93.54296875" customWidth="1"/>
    <col min="7" max="7" width="10.7265625" customWidth="1"/>
    <col min="8" max="8" width="14.453125" customWidth="1"/>
    <col min="9" max="9" width="10.7265625" customWidth="1"/>
    <col min="10" max="10" width="2.7265625" customWidth="1"/>
    <col min="11" max="11" width="10.7265625" customWidth="1"/>
    <col min="12" max="12" width="14.54296875" customWidth="1"/>
    <col min="13" max="13" width="10.7265625" customWidth="1"/>
    <col min="14" max="14" width="18" customWidth="1"/>
    <col min="15" max="15" width="68.7265625" customWidth="1"/>
  </cols>
  <sheetData>
    <row r="1" spans="2:18" ht="15" customHeight="1" thickBot="1" x14ac:dyDescent="0.4">
      <c r="C1" t="s">
        <v>14</v>
      </c>
    </row>
    <row r="2" spans="2:18" ht="18.75" customHeight="1" x14ac:dyDescent="0.35">
      <c r="B2" s="137"/>
      <c r="C2" s="138"/>
      <c r="D2" s="122" t="s">
        <v>23</v>
      </c>
      <c r="E2" s="123"/>
      <c r="F2" s="123"/>
      <c r="G2" s="123"/>
      <c r="H2" s="124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39"/>
      <c r="C3" s="140"/>
      <c r="D3" s="125"/>
      <c r="E3" s="126"/>
      <c r="F3" s="126"/>
      <c r="G3" s="126"/>
      <c r="H3" s="127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28" t="s">
        <v>24</v>
      </c>
      <c r="E5" s="129"/>
      <c r="F5" s="129"/>
      <c r="G5" s="129"/>
      <c r="H5" s="130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 t="s">
        <v>37</v>
      </c>
      <c r="C7" s="22" t="s">
        <v>25</v>
      </c>
      <c r="D7" s="23" t="s">
        <v>26</v>
      </c>
      <c r="E7" s="24" t="s">
        <v>13</v>
      </c>
      <c r="F7" s="25" t="s">
        <v>27</v>
      </c>
      <c r="G7" s="133" t="s">
        <v>28</v>
      </c>
      <c r="H7" s="134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29</v>
      </c>
      <c r="C8" s="82">
        <f>+'Día 14'!C26</f>
        <v>4790877</v>
      </c>
      <c r="D8" s="28" t="s">
        <v>14</v>
      </c>
      <c r="E8" s="28"/>
      <c r="F8" s="8" t="s">
        <v>14</v>
      </c>
      <c r="G8" s="135"/>
      <c r="H8" s="136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 t="s">
        <v>14</v>
      </c>
      <c r="E9" s="31" t="s">
        <v>14</v>
      </c>
      <c r="F9" s="9" t="s">
        <v>14</v>
      </c>
      <c r="G9" s="118"/>
      <c r="H9" s="119"/>
      <c r="I9" s="4"/>
      <c r="J9" s="29"/>
      <c r="K9" s="4"/>
      <c r="L9" s="4"/>
      <c r="M9" s="4"/>
      <c r="N9" s="4"/>
      <c r="O9" s="32"/>
      <c r="P9" s="3" t="s">
        <v>14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18"/>
      <c r="H10" s="119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18"/>
      <c r="H11" s="119"/>
      <c r="I11" s="4"/>
      <c r="J11" s="29"/>
      <c r="K11" s="4"/>
      <c r="L11" s="4"/>
      <c r="M11" s="4"/>
      <c r="N11" s="4"/>
      <c r="O11" s="33"/>
      <c r="R11" t="s">
        <v>14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18"/>
      <c r="H12" s="119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14</v>
      </c>
      <c r="G13" s="118"/>
      <c r="H13" s="119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14</v>
      </c>
      <c r="G14" s="118"/>
      <c r="H14" s="119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18"/>
      <c r="H15" s="119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9">
        <v>0.33333333333333331</v>
      </c>
      <c r="C16" s="82">
        <v>4792488</v>
      </c>
      <c r="D16" s="40">
        <f>+C16-C8</f>
        <v>1611</v>
      </c>
      <c r="E16" s="93">
        <f>+D16*1000/14/3600</f>
        <v>31.964285714285712</v>
      </c>
      <c r="F16" s="41" t="s">
        <v>14</v>
      </c>
      <c r="G16" s="131"/>
      <c r="H16" s="132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31">
        <v>0</v>
      </c>
      <c r="F17" s="10"/>
      <c r="G17" s="118"/>
      <c r="H17" s="119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18"/>
      <c r="H18" s="119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18"/>
      <c r="H19" s="119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18"/>
      <c r="H20" s="119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9">
        <v>0.54166666666666663</v>
      </c>
      <c r="C21" s="82">
        <v>4793083</v>
      </c>
      <c r="D21" s="40">
        <f>+C21-C16</f>
        <v>595</v>
      </c>
      <c r="E21" s="93">
        <f>+D21*1000/5/3600</f>
        <v>33.055555555555557</v>
      </c>
      <c r="F21" s="41"/>
      <c r="G21" s="131"/>
      <c r="H21" s="132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1"/>
      <c r="G22" s="118"/>
      <c r="H22" s="119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18"/>
      <c r="H23" s="119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18"/>
      <c r="H24" s="119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18"/>
      <c r="H25" s="119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9">
        <v>0.75</v>
      </c>
      <c r="C26" s="82">
        <v>4793693</v>
      </c>
      <c r="D26" s="40">
        <f>+C26-C21</f>
        <v>610</v>
      </c>
      <c r="E26" s="93">
        <f>+D26*1000/5/3600</f>
        <v>33.888888888888886</v>
      </c>
      <c r="F26" s="41"/>
      <c r="G26" s="131"/>
      <c r="H26" s="132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18"/>
      <c r="H27" s="119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18"/>
      <c r="H28" s="119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18"/>
      <c r="H29" s="119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18"/>
      <c r="H30" s="119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18"/>
      <c r="H31" s="119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20"/>
      <c r="H32" s="121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30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8:H28"/>
    <mergeCell ref="G29:H29"/>
    <mergeCell ref="G30:H30"/>
    <mergeCell ref="G31:H31"/>
    <mergeCell ref="G32:H32"/>
  </mergeCells>
  <conditionalFormatting sqref="N9:N32">
    <cfRule type="cellIs" dxfId="16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/>
  <dimension ref="B1:R43"/>
  <sheetViews>
    <sheetView showGridLines="0" showWhiteSpace="0" topLeftCell="A4" zoomScale="70" zoomScaleNormal="70" zoomScalePageLayoutView="70" workbookViewId="0">
      <selection activeCell="C8" sqref="C8"/>
    </sheetView>
  </sheetViews>
  <sheetFormatPr baseColWidth="10" defaultColWidth="11.453125" defaultRowHeight="14.5" x14ac:dyDescent="0.35"/>
  <cols>
    <col min="1" max="1" width="1.26953125" customWidth="1"/>
    <col min="2" max="2" width="25.81640625" bestFit="1" customWidth="1"/>
    <col min="3" max="5" width="18.7265625" customWidth="1"/>
    <col min="6" max="6" width="93.54296875" customWidth="1"/>
    <col min="7" max="7" width="10.7265625" customWidth="1"/>
    <col min="8" max="8" width="14.453125" customWidth="1"/>
    <col min="9" max="9" width="10.7265625" customWidth="1"/>
    <col min="10" max="10" width="2.7265625" customWidth="1"/>
    <col min="11" max="11" width="10.7265625" customWidth="1"/>
    <col min="12" max="12" width="14.54296875" customWidth="1"/>
    <col min="13" max="13" width="10.7265625" customWidth="1"/>
    <col min="14" max="14" width="18" customWidth="1"/>
    <col min="15" max="15" width="68.7265625" customWidth="1"/>
  </cols>
  <sheetData>
    <row r="1" spans="2:18" ht="15" customHeight="1" thickBot="1" x14ac:dyDescent="0.4">
      <c r="C1" t="s">
        <v>14</v>
      </c>
    </row>
    <row r="2" spans="2:18" ht="18.75" customHeight="1" x14ac:dyDescent="0.35">
      <c r="B2" s="137"/>
      <c r="C2" s="138"/>
      <c r="D2" s="122" t="s">
        <v>23</v>
      </c>
      <c r="E2" s="123"/>
      <c r="F2" s="123"/>
      <c r="G2" s="123"/>
      <c r="H2" s="124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39"/>
      <c r="C3" s="140"/>
      <c r="D3" s="125"/>
      <c r="E3" s="126"/>
      <c r="F3" s="126"/>
      <c r="G3" s="126"/>
      <c r="H3" s="127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28" t="s">
        <v>24</v>
      </c>
      <c r="E5" s="129"/>
      <c r="F5" s="129"/>
      <c r="G5" s="129"/>
      <c r="H5" s="130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 t="s">
        <v>38</v>
      </c>
      <c r="C7" s="22" t="s">
        <v>25</v>
      </c>
      <c r="D7" s="23" t="s">
        <v>26</v>
      </c>
      <c r="E7" s="24" t="s">
        <v>13</v>
      </c>
      <c r="F7" s="25" t="s">
        <v>27</v>
      </c>
      <c r="G7" s="133" t="s">
        <v>28</v>
      </c>
      <c r="H7" s="134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29</v>
      </c>
      <c r="C8" s="82">
        <f>+'Día 15'!C26</f>
        <v>4793693</v>
      </c>
      <c r="D8" s="28" t="s">
        <v>14</v>
      </c>
      <c r="E8" s="28"/>
      <c r="F8" s="8" t="s">
        <v>14</v>
      </c>
      <c r="G8" s="135"/>
      <c r="H8" s="136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 t="s">
        <v>14</v>
      </c>
      <c r="E9" s="31" t="s">
        <v>14</v>
      </c>
      <c r="F9" s="9" t="s">
        <v>14</v>
      </c>
      <c r="G9" s="118"/>
      <c r="H9" s="119"/>
      <c r="I9" s="4"/>
      <c r="J9" s="29"/>
      <c r="K9" s="4"/>
      <c r="L9" s="4"/>
      <c r="M9" s="4"/>
      <c r="N9" s="4"/>
      <c r="O9" s="32"/>
      <c r="P9" s="3" t="s">
        <v>14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18"/>
      <c r="H10" s="119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18"/>
      <c r="H11" s="119"/>
      <c r="I11" s="4"/>
      <c r="J11" s="29"/>
      <c r="K11" s="4"/>
      <c r="L11" s="4"/>
      <c r="M11" s="4"/>
      <c r="N11" s="4"/>
      <c r="O11" s="33"/>
      <c r="R11" t="s">
        <v>14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18"/>
      <c r="H12" s="119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14</v>
      </c>
      <c r="G13" s="118"/>
      <c r="H13" s="119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14</v>
      </c>
      <c r="G14" s="118"/>
      <c r="H14" s="119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18"/>
      <c r="H15" s="119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9">
        <v>0.33333333333333331</v>
      </c>
      <c r="C16" s="82">
        <v>4795262</v>
      </c>
      <c r="D16" s="40">
        <f>+C16-C8</f>
        <v>1569</v>
      </c>
      <c r="E16" s="93">
        <f>+D16*1000/14/3600</f>
        <v>31.13095238095238</v>
      </c>
      <c r="F16" s="41"/>
      <c r="G16" s="131"/>
      <c r="H16" s="132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31">
        <v>0</v>
      </c>
      <c r="F17" s="10"/>
      <c r="G17" s="118"/>
      <c r="H17" s="119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18"/>
      <c r="H18" s="119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18"/>
      <c r="H19" s="119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18"/>
      <c r="H20" s="119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9">
        <v>0.54166666666666663</v>
      </c>
      <c r="C21" s="82">
        <v>4795841</v>
      </c>
      <c r="D21" s="40">
        <f>+C21-C16</f>
        <v>579</v>
      </c>
      <c r="E21" s="93">
        <f>+D21*1000/5/3600</f>
        <v>32.166666666666664</v>
      </c>
      <c r="F21" s="41"/>
      <c r="G21" s="131"/>
      <c r="H21" s="132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1"/>
      <c r="G22" s="118"/>
      <c r="H22" s="119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18"/>
      <c r="H23" s="119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18"/>
      <c r="H24" s="119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0"/>
      <c r="G25" s="118"/>
      <c r="H25" s="119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9">
        <v>0.75</v>
      </c>
      <c r="C26" s="82">
        <v>4796416</v>
      </c>
      <c r="D26" s="40">
        <f>+C26-C21</f>
        <v>575</v>
      </c>
      <c r="E26" s="93">
        <f>+D26*1000/5/3600</f>
        <v>31.944444444444443</v>
      </c>
      <c r="F26" s="41" t="s">
        <v>14</v>
      </c>
      <c r="G26" s="131"/>
      <c r="H26" s="132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18"/>
      <c r="H27" s="119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18"/>
      <c r="H28" s="119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18"/>
      <c r="H29" s="119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18"/>
      <c r="H30" s="119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18"/>
      <c r="H31" s="119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20"/>
      <c r="H32" s="121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30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8:H28"/>
    <mergeCell ref="G29:H29"/>
    <mergeCell ref="G30:H30"/>
    <mergeCell ref="G31:H31"/>
    <mergeCell ref="G32:H32"/>
  </mergeCells>
  <conditionalFormatting sqref="N9:N32">
    <cfRule type="cellIs" dxfId="15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/>
  <dimension ref="B1:R43"/>
  <sheetViews>
    <sheetView showGridLines="0" showWhiteSpace="0" topLeftCell="A5" zoomScale="70" zoomScaleNormal="70" zoomScalePageLayoutView="70" workbookViewId="0">
      <selection activeCell="C8" sqref="C8"/>
    </sheetView>
  </sheetViews>
  <sheetFormatPr baseColWidth="10" defaultColWidth="11.453125" defaultRowHeight="14.5" x14ac:dyDescent="0.35"/>
  <cols>
    <col min="1" max="1" width="1.26953125" customWidth="1"/>
    <col min="2" max="2" width="25.81640625" bestFit="1" customWidth="1"/>
    <col min="3" max="5" width="18.7265625" customWidth="1"/>
    <col min="6" max="6" width="93.54296875" customWidth="1"/>
    <col min="7" max="7" width="10.7265625" customWidth="1"/>
    <col min="8" max="8" width="14.453125" customWidth="1"/>
    <col min="9" max="9" width="10.7265625" customWidth="1"/>
    <col min="10" max="10" width="2.7265625" customWidth="1"/>
    <col min="11" max="11" width="10.7265625" customWidth="1"/>
    <col min="12" max="12" width="14.54296875" customWidth="1"/>
    <col min="13" max="13" width="10.7265625" customWidth="1"/>
    <col min="14" max="14" width="18" customWidth="1"/>
    <col min="15" max="15" width="68.7265625" customWidth="1"/>
  </cols>
  <sheetData>
    <row r="1" spans="2:18" ht="15" customHeight="1" thickBot="1" x14ac:dyDescent="0.4">
      <c r="C1" t="s">
        <v>14</v>
      </c>
    </row>
    <row r="2" spans="2:18" ht="18.75" customHeight="1" x14ac:dyDescent="0.35">
      <c r="B2" s="137"/>
      <c r="C2" s="138"/>
      <c r="D2" s="122" t="s">
        <v>23</v>
      </c>
      <c r="E2" s="123"/>
      <c r="F2" s="123"/>
      <c r="G2" s="123"/>
      <c r="H2" s="124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39"/>
      <c r="C3" s="140"/>
      <c r="D3" s="125"/>
      <c r="E3" s="126"/>
      <c r="F3" s="126"/>
      <c r="G3" s="126"/>
      <c r="H3" s="127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28" t="s">
        <v>24</v>
      </c>
      <c r="E5" s="129"/>
      <c r="F5" s="129"/>
      <c r="G5" s="129"/>
      <c r="H5" s="130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 t="s">
        <v>39</v>
      </c>
      <c r="C7" s="22" t="s">
        <v>25</v>
      </c>
      <c r="D7" s="23" t="s">
        <v>26</v>
      </c>
      <c r="E7" s="24" t="s">
        <v>13</v>
      </c>
      <c r="F7" s="25" t="s">
        <v>27</v>
      </c>
      <c r="G7" s="133" t="s">
        <v>28</v>
      </c>
      <c r="H7" s="134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29</v>
      </c>
      <c r="C8" s="82">
        <f>+'Día 16'!C26</f>
        <v>4796416</v>
      </c>
      <c r="D8" s="28" t="s">
        <v>14</v>
      </c>
      <c r="E8" s="28"/>
      <c r="F8" s="8" t="s">
        <v>14</v>
      </c>
      <c r="G8" s="135"/>
      <c r="H8" s="136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 t="s">
        <v>14</v>
      </c>
      <c r="E9" s="31" t="s">
        <v>14</v>
      </c>
      <c r="F9" s="9" t="s">
        <v>14</v>
      </c>
      <c r="G9" s="118"/>
      <c r="H9" s="119"/>
      <c r="I9" s="4"/>
      <c r="J9" s="29"/>
      <c r="K9" s="4"/>
      <c r="L9" s="4"/>
      <c r="M9" s="4"/>
      <c r="N9" s="4"/>
      <c r="O9" s="32"/>
      <c r="P9" s="3" t="s">
        <v>14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18"/>
      <c r="H10" s="119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18"/>
      <c r="H11" s="119"/>
      <c r="I11" s="4"/>
      <c r="J11" s="29"/>
      <c r="K11" s="4"/>
      <c r="L11" s="4"/>
      <c r="M11" s="4"/>
      <c r="N11" s="4"/>
      <c r="O11" s="33"/>
      <c r="R11" t="s">
        <v>14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18"/>
      <c r="H12" s="119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14</v>
      </c>
      <c r="G13" s="118"/>
      <c r="H13" s="119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14</v>
      </c>
      <c r="G14" s="118"/>
      <c r="H14" s="119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18"/>
      <c r="H15" s="119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9">
        <v>0.33333333333333331</v>
      </c>
      <c r="C16" s="82">
        <v>4798009</v>
      </c>
      <c r="D16" s="40">
        <f>+C16-C8</f>
        <v>1593</v>
      </c>
      <c r="E16" s="93">
        <f>+D16*1000/14/3600</f>
        <v>31.607142857142858</v>
      </c>
      <c r="F16" s="41"/>
      <c r="G16" s="131"/>
      <c r="H16" s="132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31">
        <v>0</v>
      </c>
      <c r="F17" s="10"/>
      <c r="G17" s="118"/>
      <c r="H17" s="119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18"/>
      <c r="H18" s="119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18"/>
      <c r="H19" s="119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18"/>
      <c r="H20" s="119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9">
        <v>0.54166666666666663</v>
      </c>
      <c r="C21" s="82">
        <v>4798590</v>
      </c>
      <c r="D21" s="40">
        <f>+C21-C16</f>
        <v>581</v>
      </c>
      <c r="E21" s="93">
        <f>+D21*1000/5/3600</f>
        <v>32.277777777777779</v>
      </c>
      <c r="F21" s="41"/>
      <c r="G21" s="131"/>
      <c r="H21" s="132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1"/>
      <c r="G22" s="118"/>
      <c r="H22" s="119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18"/>
      <c r="H23" s="119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18"/>
      <c r="H24" s="119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18"/>
      <c r="H25" s="119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9">
        <v>0.75</v>
      </c>
      <c r="C26" s="82">
        <v>4799113</v>
      </c>
      <c r="D26" s="40">
        <f>+C26-C21</f>
        <v>523</v>
      </c>
      <c r="E26" s="93">
        <f>+D26*1000/5/3600</f>
        <v>29.055555555555557</v>
      </c>
      <c r="F26" s="45"/>
      <c r="G26" s="131"/>
      <c r="H26" s="132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18"/>
      <c r="H27" s="119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18"/>
      <c r="H28" s="119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18"/>
      <c r="H29" s="119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18"/>
      <c r="H30" s="119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18"/>
      <c r="H31" s="119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20"/>
      <c r="H32" s="121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30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8:H28"/>
    <mergeCell ref="G29:H29"/>
    <mergeCell ref="G30:H30"/>
    <mergeCell ref="G31:H31"/>
    <mergeCell ref="G32:H32"/>
  </mergeCells>
  <conditionalFormatting sqref="N9:N32">
    <cfRule type="cellIs" dxfId="14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/>
  <dimension ref="B1:R43"/>
  <sheetViews>
    <sheetView showGridLines="0" showWhiteSpace="0" topLeftCell="A7" zoomScale="71" zoomScaleNormal="71" zoomScalePageLayoutView="70" workbookViewId="0">
      <selection activeCell="C21" sqref="C21"/>
    </sheetView>
  </sheetViews>
  <sheetFormatPr baseColWidth="10" defaultColWidth="11.453125" defaultRowHeight="14.5" x14ac:dyDescent="0.35"/>
  <cols>
    <col min="1" max="1" width="1.26953125" customWidth="1"/>
    <col min="2" max="2" width="25.81640625" bestFit="1" customWidth="1"/>
    <col min="3" max="5" width="18.7265625" customWidth="1"/>
    <col min="6" max="6" width="93.54296875" customWidth="1"/>
    <col min="7" max="7" width="10.7265625" customWidth="1"/>
    <col min="8" max="8" width="14.453125" customWidth="1"/>
    <col min="9" max="9" width="10.7265625" customWidth="1"/>
    <col min="10" max="10" width="2.7265625" customWidth="1"/>
    <col min="11" max="11" width="10.7265625" customWidth="1"/>
    <col min="12" max="12" width="14.54296875" customWidth="1"/>
    <col min="13" max="13" width="10.7265625" customWidth="1"/>
    <col min="14" max="14" width="18" customWidth="1"/>
    <col min="15" max="15" width="68.7265625" customWidth="1"/>
  </cols>
  <sheetData>
    <row r="1" spans="2:18" ht="15" customHeight="1" thickBot="1" x14ac:dyDescent="0.4">
      <c r="C1" t="s">
        <v>14</v>
      </c>
    </row>
    <row r="2" spans="2:18" ht="18.75" customHeight="1" x14ac:dyDescent="0.35">
      <c r="B2" s="137"/>
      <c r="C2" s="138"/>
      <c r="D2" s="122" t="s">
        <v>23</v>
      </c>
      <c r="E2" s="123"/>
      <c r="F2" s="123"/>
      <c r="G2" s="123"/>
      <c r="H2" s="124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39"/>
      <c r="C3" s="140"/>
      <c r="D3" s="125"/>
      <c r="E3" s="126"/>
      <c r="F3" s="126"/>
      <c r="G3" s="126"/>
      <c r="H3" s="127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28" t="s">
        <v>24</v>
      </c>
      <c r="E5" s="129"/>
      <c r="F5" s="129"/>
      <c r="G5" s="129"/>
      <c r="H5" s="130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 t="s">
        <v>40</v>
      </c>
      <c r="C7" s="22" t="s">
        <v>25</v>
      </c>
      <c r="D7" s="23" t="s">
        <v>26</v>
      </c>
      <c r="E7" s="24" t="s">
        <v>13</v>
      </c>
      <c r="F7" s="25" t="s">
        <v>27</v>
      </c>
      <c r="G7" s="133" t="s">
        <v>28</v>
      </c>
      <c r="H7" s="134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29</v>
      </c>
      <c r="C8" s="82">
        <f>+'Día 17'!C26</f>
        <v>4799113</v>
      </c>
      <c r="D8" s="28" t="s">
        <v>14</v>
      </c>
      <c r="E8" s="28"/>
      <c r="F8" s="8" t="s">
        <v>14</v>
      </c>
      <c r="G8" s="135"/>
      <c r="H8" s="136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 t="s">
        <v>14</v>
      </c>
      <c r="E9" s="31" t="s">
        <v>14</v>
      </c>
      <c r="F9" s="9" t="s">
        <v>14</v>
      </c>
      <c r="G9" s="118"/>
      <c r="H9" s="119"/>
      <c r="I9" s="4"/>
      <c r="J9" s="29"/>
      <c r="K9" s="4"/>
      <c r="L9" s="4"/>
      <c r="M9" s="4"/>
      <c r="N9" s="4"/>
      <c r="O9" s="32"/>
      <c r="P9" s="3" t="s">
        <v>14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18"/>
      <c r="H10" s="119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18"/>
      <c r="H11" s="119"/>
      <c r="I11" s="4"/>
      <c r="J11" s="29"/>
      <c r="K11" s="4"/>
      <c r="L11" s="4"/>
      <c r="M11" s="4"/>
      <c r="N11" s="4"/>
      <c r="O11" s="33"/>
      <c r="R11" t="s">
        <v>14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18"/>
      <c r="H12" s="119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14</v>
      </c>
      <c r="G13" s="118"/>
      <c r="H13" s="119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14</v>
      </c>
      <c r="G14" s="118"/>
      <c r="H14" s="119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18"/>
      <c r="H15" s="119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9">
        <v>0.33333333333333331</v>
      </c>
      <c r="C16" s="82">
        <v>4800668</v>
      </c>
      <c r="D16" s="40">
        <f>+C16-C8</f>
        <v>1555</v>
      </c>
      <c r="E16" s="93">
        <f>+D16*1000/14/3600</f>
        <v>30.853174603174601</v>
      </c>
      <c r="F16" s="41"/>
      <c r="G16" s="131" t="s">
        <v>14</v>
      </c>
      <c r="H16" s="132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31">
        <v>0</v>
      </c>
      <c r="F17" s="10"/>
      <c r="G17" s="118"/>
      <c r="H17" s="119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18"/>
      <c r="H18" s="119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18"/>
      <c r="H19" s="119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18"/>
      <c r="H20" s="119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9">
        <v>0.54166666666666663</v>
      </c>
      <c r="C21" s="82">
        <v>4801222</v>
      </c>
      <c r="D21" s="40">
        <f>+C21-C16</f>
        <v>554</v>
      </c>
      <c r="E21" s="93">
        <f>+D21*1000/5/3600</f>
        <v>30.777777777777779</v>
      </c>
      <c r="F21" s="41"/>
      <c r="G21" s="131" t="s">
        <v>14</v>
      </c>
      <c r="H21" s="132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1"/>
      <c r="G22" s="118"/>
      <c r="H22" s="119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18"/>
      <c r="H23" s="119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18"/>
      <c r="H24" s="119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18"/>
      <c r="H25" s="119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9">
        <v>0.75</v>
      </c>
      <c r="C26" s="82">
        <v>4801748</v>
      </c>
      <c r="D26" s="40">
        <f>+C26-C21</f>
        <v>526</v>
      </c>
      <c r="E26" s="93">
        <f>+D26*1000/5/3600</f>
        <v>29.222222222222221</v>
      </c>
      <c r="F26" s="41" t="s">
        <v>14</v>
      </c>
      <c r="G26" s="131" t="s">
        <v>14</v>
      </c>
      <c r="H26" s="132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0"/>
      <c r="G27" s="118"/>
      <c r="H27" s="119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18"/>
      <c r="H28" s="119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18"/>
      <c r="H29" s="119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18"/>
      <c r="H30" s="119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18"/>
      <c r="H31" s="119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20"/>
      <c r="H32" s="121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30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8:H28"/>
    <mergeCell ref="G29:H29"/>
    <mergeCell ref="G30:H30"/>
    <mergeCell ref="G31:H31"/>
    <mergeCell ref="G32:H32"/>
  </mergeCells>
  <conditionalFormatting sqref="N9:N32">
    <cfRule type="cellIs" dxfId="13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ignoredErrors>
    <ignoredError sqref="D21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B1:R43"/>
  <sheetViews>
    <sheetView showGridLines="0" showWhiteSpace="0" topLeftCell="A4" zoomScale="70" zoomScaleNormal="70" zoomScalePageLayoutView="70" workbookViewId="0">
      <selection activeCell="C27" sqref="C27"/>
    </sheetView>
  </sheetViews>
  <sheetFormatPr baseColWidth="10" defaultColWidth="11.453125" defaultRowHeight="14.5" x14ac:dyDescent="0.35"/>
  <cols>
    <col min="1" max="1" width="1.26953125" customWidth="1"/>
    <col min="2" max="2" width="24.7265625" bestFit="1" customWidth="1"/>
    <col min="3" max="5" width="18.7265625" customWidth="1"/>
    <col min="6" max="6" width="93.54296875" customWidth="1"/>
    <col min="7" max="7" width="10.7265625" customWidth="1"/>
    <col min="8" max="8" width="14.453125" customWidth="1"/>
    <col min="9" max="9" width="10.7265625" customWidth="1"/>
    <col min="10" max="10" width="2.7265625" customWidth="1"/>
    <col min="11" max="11" width="10.7265625" customWidth="1"/>
    <col min="12" max="12" width="14.54296875" customWidth="1"/>
    <col min="13" max="13" width="10.7265625" customWidth="1"/>
    <col min="14" max="14" width="18" customWidth="1"/>
    <col min="15" max="15" width="68.7265625" customWidth="1"/>
  </cols>
  <sheetData>
    <row r="1" spans="2:18" ht="15" customHeight="1" thickBot="1" x14ac:dyDescent="0.4"/>
    <row r="2" spans="2:18" ht="18.75" customHeight="1" x14ac:dyDescent="0.35">
      <c r="B2" s="137"/>
      <c r="C2" s="138"/>
      <c r="D2" s="122" t="s">
        <v>23</v>
      </c>
      <c r="E2" s="123"/>
      <c r="F2" s="123"/>
      <c r="G2" s="123"/>
      <c r="H2" s="124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39"/>
      <c r="C3" s="140"/>
      <c r="D3" s="125"/>
      <c r="E3" s="126"/>
      <c r="F3" s="126"/>
      <c r="G3" s="126"/>
      <c r="H3" s="127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28" t="s">
        <v>24</v>
      </c>
      <c r="E5" s="129"/>
      <c r="F5" s="129"/>
      <c r="G5" s="129"/>
      <c r="H5" s="130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13">
        <v>45870</v>
      </c>
      <c r="C7" s="22" t="s">
        <v>25</v>
      </c>
      <c r="D7" s="23" t="s">
        <v>26</v>
      </c>
      <c r="E7" s="24" t="s">
        <v>13</v>
      </c>
      <c r="F7" s="25" t="s">
        <v>27</v>
      </c>
      <c r="G7" s="133" t="s">
        <v>28</v>
      </c>
      <c r="H7" s="134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29</v>
      </c>
      <c r="C8" s="38">
        <v>4751475</v>
      </c>
      <c r="D8" s="28"/>
      <c r="E8" s="28"/>
      <c r="F8" s="8"/>
      <c r="G8" s="135"/>
      <c r="H8" s="136"/>
      <c r="I8" s="29"/>
      <c r="J8" s="29" t="s">
        <v>14</v>
      </c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 t="s">
        <v>14</v>
      </c>
      <c r="E9" s="31" t="s">
        <v>14</v>
      </c>
      <c r="F9" s="9" t="s">
        <v>14</v>
      </c>
      <c r="G9" s="118"/>
      <c r="H9" s="119"/>
      <c r="I9" s="4"/>
      <c r="J9" s="29"/>
      <c r="K9" s="4"/>
      <c r="L9" s="4"/>
      <c r="M9" s="4"/>
      <c r="N9" s="4"/>
      <c r="O9" s="32"/>
      <c r="P9" s="3" t="s">
        <v>14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42">
        <f>+D10*1000/3600</f>
        <v>0</v>
      </c>
      <c r="F10" s="10" t="s">
        <v>14</v>
      </c>
      <c r="G10" s="118"/>
      <c r="H10" s="119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42">
        <f t="shared" ref="E11:E25" si="1">+D11*1000/3600</f>
        <v>0</v>
      </c>
      <c r="F11" s="10"/>
      <c r="G11" s="118"/>
      <c r="H11" s="119"/>
      <c r="I11" s="4"/>
      <c r="J11" s="29"/>
      <c r="K11" s="4"/>
      <c r="L11" s="4"/>
      <c r="M11" s="4"/>
      <c r="N11" s="4"/>
      <c r="O11" s="33"/>
      <c r="R11" t="s">
        <v>14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42">
        <f t="shared" si="1"/>
        <v>0</v>
      </c>
      <c r="F12" s="10"/>
      <c r="G12" s="118"/>
      <c r="H12" s="119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42">
        <f t="shared" si="1"/>
        <v>0</v>
      </c>
      <c r="F13" s="10" t="s">
        <v>14</v>
      </c>
      <c r="G13" s="118"/>
      <c r="H13" s="119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42">
        <f t="shared" si="1"/>
        <v>0</v>
      </c>
      <c r="F14" s="10" t="s">
        <v>14</v>
      </c>
      <c r="G14" s="118"/>
      <c r="H14" s="119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42">
        <f t="shared" si="1"/>
        <v>0</v>
      </c>
      <c r="F15" s="10"/>
      <c r="G15" s="118" t="s">
        <v>14</v>
      </c>
      <c r="H15" s="119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9">
        <v>0.33333333333333331</v>
      </c>
      <c r="C16" s="82">
        <v>4753138</v>
      </c>
      <c r="D16" s="40">
        <f>+C16-C8</f>
        <v>1663</v>
      </c>
      <c r="E16" s="93">
        <f>+D16*1000/14/3600</f>
        <v>32.996031746031747</v>
      </c>
      <c r="F16" s="41"/>
      <c r="G16" s="131" t="s">
        <v>14</v>
      </c>
      <c r="H16" s="132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42">
        <v>0</v>
      </c>
      <c r="F17" s="10" t="s">
        <v>14</v>
      </c>
      <c r="G17" s="118" t="s">
        <v>14</v>
      </c>
      <c r="H17" s="119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42">
        <f t="shared" si="1"/>
        <v>0</v>
      </c>
      <c r="F18" s="10"/>
      <c r="G18" s="118"/>
      <c r="H18" s="119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42">
        <f t="shared" si="1"/>
        <v>0</v>
      </c>
      <c r="F19" s="10" t="s">
        <v>14</v>
      </c>
      <c r="G19" s="118"/>
      <c r="H19" s="119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42">
        <f t="shared" si="1"/>
        <v>0</v>
      </c>
      <c r="F20" s="10"/>
      <c r="G20" s="118"/>
      <c r="H20" s="119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9">
        <v>0.54166666666666663</v>
      </c>
      <c r="C21" s="82">
        <v>4753716</v>
      </c>
      <c r="D21" s="40">
        <f>+C21-C16</f>
        <v>578</v>
      </c>
      <c r="E21" s="93">
        <f>+D21*1000/5/3600</f>
        <v>32.111111111111114</v>
      </c>
      <c r="F21" s="41"/>
      <c r="G21" s="131"/>
      <c r="H21" s="132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42">
        <v>0</v>
      </c>
      <c r="F22" s="11"/>
      <c r="G22" s="118"/>
      <c r="H22" s="119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42">
        <f t="shared" si="1"/>
        <v>0</v>
      </c>
      <c r="F23" s="11"/>
      <c r="G23" s="118"/>
      <c r="H23" s="119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42">
        <f t="shared" si="1"/>
        <v>0</v>
      </c>
      <c r="F24" s="11"/>
      <c r="G24" s="118"/>
      <c r="H24" s="119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42">
        <f t="shared" si="1"/>
        <v>0</v>
      </c>
      <c r="F25" s="11"/>
      <c r="G25" s="118" t="s">
        <v>14</v>
      </c>
      <c r="H25" s="119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9">
        <v>0.75</v>
      </c>
      <c r="C26" s="82">
        <v>4754310</v>
      </c>
      <c r="D26" s="40">
        <f>+C26-C21</f>
        <v>594</v>
      </c>
      <c r="E26" s="93">
        <f>+D26*1000/5/3600</f>
        <v>33</v>
      </c>
      <c r="F26" s="41" t="s">
        <v>14</v>
      </c>
      <c r="G26" s="131"/>
      <c r="H26" s="132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18"/>
      <c r="H27" s="119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>+D28*1000/3600</f>
        <v>0</v>
      </c>
      <c r="F28" s="11"/>
      <c r="G28" s="118"/>
      <c r="H28" s="119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>+D29*1000/3600</f>
        <v>0</v>
      </c>
      <c r="F29" s="11"/>
      <c r="G29" s="118"/>
      <c r="H29" s="119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>+D30*1000/3600</f>
        <v>0</v>
      </c>
      <c r="F30" s="11"/>
      <c r="G30" s="118"/>
      <c r="H30" s="119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>+D31*1000/3600</f>
        <v>0</v>
      </c>
      <c r="F31" s="11"/>
      <c r="G31" s="118"/>
      <c r="H31" s="119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>+D32*1000/3600</f>
        <v>0</v>
      </c>
      <c r="F32" s="12"/>
      <c r="G32" s="120"/>
      <c r="H32" s="121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30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7:H7"/>
    <mergeCell ref="G8:H8"/>
    <mergeCell ref="B2:C3"/>
    <mergeCell ref="G9:H9"/>
    <mergeCell ref="G10:H10"/>
    <mergeCell ref="G18:H18"/>
    <mergeCell ref="G29:H29"/>
    <mergeCell ref="G30:H30"/>
    <mergeCell ref="G11:H11"/>
    <mergeCell ref="G12:H12"/>
    <mergeCell ref="G13:H13"/>
    <mergeCell ref="G14:H14"/>
    <mergeCell ref="G15:H15"/>
    <mergeCell ref="G31:H31"/>
    <mergeCell ref="G32:H32"/>
    <mergeCell ref="D2:H3"/>
    <mergeCell ref="D5:H5"/>
    <mergeCell ref="G24:H24"/>
    <mergeCell ref="G25:H25"/>
    <mergeCell ref="G26:H26"/>
    <mergeCell ref="G27:H27"/>
    <mergeCell ref="G28:H28"/>
    <mergeCell ref="G19:H19"/>
    <mergeCell ref="G20:H20"/>
    <mergeCell ref="G21:H21"/>
    <mergeCell ref="G22:H22"/>
    <mergeCell ref="G23:H23"/>
    <mergeCell ref="G16:H16"/>
    <mergeCell ref="G17:H17"/>
  </mergeCells>
  <conditionalFormatting sqref="N9:N32">
    <cfRule type="cellIs" dxfId="30" priority="8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/>
  <dimension ref="B1:R43"/>
  <sheetViews>
    <sheetView showGridLines="0" showWhiteSpace="0" topLeftCell="A7" zoomScale="70" zoomScaleNormal="70" zoomScalePageLayoutView="70" workbookViewId="0">
      <selection activeCell="F18" sqref="F18"/>
    </sheetView>
  </sheetViews>
  <sheetFormatPr baseColWidth="10" defaultColWidth="11.453125" defaultRowHeight="14.5" x14ac:dyDescent="0.35"/>
  <cols>
    <col min="1" max="1" width="1.26953125" customWidth="1"/>
    <col min="2" max="2" width="25.81640625" bestFit="1" customWidth="1"/>
    <col min="3" max="5" width="18.7265625" customWidth="1"/>
    <col min="6" max="6" width="93.54296875" customWidth="1"/>
    <col min="7" max="7" width="10.7265625" customWidth="1"/>
    <col min="8" max="8" width="14.453125" customWidth="1"/>
    <col min="9" max="9" width="10.7265625" customWidth="1"/>
    <col min="10" max="10" width="2.7265625" customWidth="1"/>
    <col min="11" max="11" width="10.7265625" customWidth="1"/>
    <col min="12" max="12" width="14.54296875" customWidth="1"/>
    <col min="13" max="13" width="10.7265625" customWidth="1"/>
    <col min="14" max="14" width="18" customWidth="1"/>
    <col min="15" max="15" width="68.7265625" customWidth="1"/>
  </cols>
  <sheetData>
    <row r="1" spans="2:18" ht="15" customHeight="1" thickBot="1" x14ac:dyDescent="0.4">
      <c r="C1" t="s">
        <v>14</v>
      </c>
    </row>
    <row r="2" spans="2:18" ht="18.75" customHeight="1" x14ac:dyDescent="0.35">
      <c r="B2" s="137"/>
      <c r="C2" s="138"/>
      <c r="D2" s="122" t="s">
        <v>23</v>
      </c>
      <c r="E2" s="123"/>
      <c r="F2" s="123"/>
      <c r="G2" s="123"/>
      <c r="H2" s="124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39"/>
      <c r="C3" s="140"/>
      <c r="D3" s="125"/>
      <c r="E3" s="126"/>
      <c r="F3" s="126"/>
      <c r="G3" s="126"/>
      <c r="H3" s="127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28" t="s">
        <v>24</v>
      </c>
      <c r="E5" s="129"/>
      <c r="F5" s="129"/>
      <c r="G5" s="129"/>
      <c r="H5" s="130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 t="s">
        <v>41</v>
      </c>
      <c r="C7" s="22" t="s">
        <v>25</v>
      </c>
      <c r="D7" s="23" t="s">
        <v>26</v>
      </c>
      <c r="E7" s="24" t="s">
        <v>13</v>
      </c>
      <c r="F7" s="25" t="s">
        <v>27</v>
      </c>
      <c r="G7" s="133" t="s">
        <v>28</v>
      </c>
      <c r="H7" s="134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29</v>
      </c>
      <c r="C8" s="82">
        <f>+'Día 18'!C26</f>
        <v>4801748</v>
      </c>
      <c r="D8" s="28" t="s">
        <v>14</v>
      </c>
      <c r="E8" s="28"/>
      <c r="F8" s="8" t="s">
        <v>14</v>
      </c>
      <c r="G8" s="135"/>
      <c r="H8" s="136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 t="s">
        <v>14</v>
      </c>
      <c r="E9" s="31" t="s">
        <v>14</v>
      </c>
      <c r="F9" s="9" t="s">
        <v>14</v>
      </c>
      <c r="G9" s="118"/>
      <c r="H9" s="119"/>
      <c r="I9" s="4"/>
      <c r="J9" s="29"/>
      <c r="K9" s="4"/>
      <c r="L9" s="4"/>
      <c r="M9" s="4"/>
      <c r="N9" s="4"/>
      <c r="O9" s="32"/>
      <c r="P9" s="3" t="s">
        <v>14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18"/>
      <c r="H10" s="119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18"/>
      <c r="H11" s="119"/>
      <c r="I11" s="4"/>
      <c r="J11" s="29"/>
      <c r="K11" s="4"/>
      <c r="L11" s="4"/>
      <c r="M11" s="4"/>
      <c r="N11" s="4"/>
      <c r="O11" s="33"/>
      <c r="R11" t="s">
        <v>14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18"/>
      <c r="H12" s="119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14</v>
      </c>
      <c r="G13" s="118"/>
      <c r="H13" s="119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14</v>
      </c>
      <c r="G14" s="118"/>
      <c r="H14" s="119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18"/>
      <c r="H15" s="119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9">
        <v>0.33333333333333331</v>
      </c>
      <c r="C16" s="82">
        <v>4803312</v>
      </c>
      <c r="D16" s="40">
        <f>+C16-C8</f>
        <v>1564</v>
      </c>
      <c r="E16" s="93">
        <f>+D16*1000/14/3600</f>
        <v>31.031746031746032</v>
      </c>
      <c r="F16" s="41"/>
      <c r="G16" s="131" t="s">
        <v>14</v>
      </c>
      <c r="H16" s="132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31">
        <f t="shared" si="1"/>
        <v>0</v>
      </c>
      <c r="F17" s="10"/>
      <c r="G17" s="118"/>
      <c r="H17" s="119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v>0</v>
      </c>
      <c r="F18" s="10"/>
      <c r="G18" s="118"/>
      <c r="H18" s="119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18"/>
      <c r="H19" s="119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18"/>
      <c r="H20" s="119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9">
        <v>0.54166666666666663</v>
      </c>
      <c r="C21" s="82">
        <v>4803878</v>
      </c>
      <c r="D21" s="40">
        <f>+C21-C16</f>
        <v>566</v>
      </c>
      <c r="E21" s="93">
        <f>+D21*1000/5/3600</f>
        <v>31.444444444444443</v>
      </c>
      <c r="F21" s="41"/>
      <c r="G21" s="131" t="s">
        <v>14</v>
      </c>
      <c r="H21" s="132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1"/>
      <c r="G22" s="118"/>
      <c r="H22" s="119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18"/>
      <c r="H23" s="119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18"/>
      <c r="H24" s="119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18"/>
      <c r="H25" s="119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9">
        <v>0.75</v>
      </c>
      <c r="C26" s="82">
        <v>4804454</v>
      </c>
      <c r="D26" s="40">
        <f>+C26-C21</f>
        <v>576</v>
      </c>
      <c r="E26" s="93">
        <f>+D26*1000/5/3600</f>
        <v>32</v>
      </c>
      <c r="F26" s="41"/>
      <c r="G26" s="131" t="s">
        <v>14</v>
      </c>
      <c r="H26" s="132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0"/>
      <c r="G27" s="118"/>
      <c r="H27" s="119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18"/>
      <c r="H28" s="119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18"/>
      <c r="H29" s="119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18"/>
      <c r="H30" s="119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18"/>
      <c r="H31" s="119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20"/>
      <c r="H32" s="121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30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8:H28"/>
    <mergeCell ref="G29:H29"/>
    <mergeCell ref="G30:H30"/>
    <mergeCell ref="G31:H31"/>
    <mergeCell ref="G32:H32"/>
  </mergeCells>
  <conditionalFormatting sqref="N9:N32">
    <cfRule type="cellIs" dxfId="12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/>
  <dimension ref="B1:R43"/>
  <sheetViews>
    <sheetView showGridLines="0" showWhiteSpace="0" topLeftCell="A4" zoomScale="70" zoomScaleNormal="70" zoomScalePageLayoutView="70" workbookViewId="0">
      <selection activeCell="C8" sqref="C8"/>
    </sheetView>
  </sheetViews>
  <sheetFormatPr baseColWidth="10" defaultColWidth="11.453125" defaultRowHeight="14.5" x14ac:dyDescent="0.35"/>
  <cols>
    <col min="1" max="1" width="1.26953125" customWidth="1"/>
    <col min="2" max="2" width="25.81640625" bestFit="1" customWidth="1"/>
    <col min="3" max="5" width="18.7265625" customWidth="1"/>
    <col min="6" max="6" width="93.54296875" customWidth="1"/>
    <col min="7" max="7" width="10.7265625" customWidth="1"/>
    <col min="8" max="8" width="14.453125" customWidth="1"/>
    <col min="9" max="9" width="10.7265625" customWidth="1"/>
    <col min="10" max="10" width="2.7265625" customWidth="1"/>
    <col min="11" max="11" width="10.7265625" customWidth="1"/>
    <col min="12" max="12" width="14.54296875" customWidth="1"/>
    <col min="13" max="13" width="10.7265625" customWidth="1"/>
    <col min="14" max="14" width="18" customWidth="1"/>
    <col min="15" max="15" width="68.7265625" customWidth="1"/>
  </cols>
  <sheetData>
    <row r="1" spans="2:18" ht="15" customHeight="1" thickBot="1" x14ac:dyDescent="0.4">
      <c r="C1" t="s">
        <v>14</v>
      </c>
    </row>
    <row r="2" spans="2:18" ht="18.75" customHeight="1" x14ac:dyDescent="0.35">
      <c r="B2" s="137"/>
      <c r="C2" s="138"/>
      <c r="D2" s="122" t="s">
        <v>23</v>
      </c>
      <c r="E2" s="123"/>
      <c r="F2" s="123"/>
      <c r="G2" s="123"/>
      <c r="H2" s="124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39"/>
      <c r="C3" s="140"/>
      <c r="D3" s="125"/>
      <c r="E3" s="126"/>
      <c r="F3" s="126"/>
      <c r="G3" s="126"/>
      <c r="H3" s="127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28" t="s">
        <v>24</v>
      </c>
      <c r="E5" s="129"/>
      <c r="F5" s="129"/>
      <c r="G5" s="129"/>
      <c r="H5" s="130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 t="s">
        <v>42</v>
      </c>
      <c r="C7" s="22" t="s">
        <v>25</v>
      </c>
      <c r="D7" s="23" t="s">
        <v>26</v>
      </c>
      <c r="E7" s="24" t="s">
        <v>13</v>
      </c>
      <c r="F7" s="25" t="s">
        <v>27</v>
      </c>
      <c r="G7" s="133" t="s">
        <v>28</v>
      </c>
      <c r="H7" s="134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29</v>
      </c>
      <c r="C8" s="82">
        <f>+'Día 19'!C26</f>
        <v>4804454</v>
      </c>
      <c r="D8" s="28" t="s">
        <v>14</v>
      </c>
      <c r="E8" s="28"/>
      <c r="F8" s="8" t="s">
        <v>14</v>
      </c>
      <c r="G8" s="135"/>
      <c r="H8" s="136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 t="s">
        <v>14</v>
      </c>
      <c r="E9" s="31" t="s">
        <v>14</v>
      </c>
      <c r="F9" s="9" t="s">
        <v>14</v>
      </c>
      <c r="G9" s="118"/>
      <c r="H9" s="119"/>
      <c r="I9" s="4"/>
      <c r="J9" s="29"/>
      <c r="K9" s="4"/>
      <c r="L9" s="4"/>
      <c r="M9" s="4"/>
      <c r="N9" s="4"/>
      <c r="O9" s="32"/>
      <c r="P9" s="3" t="s">
        <v>14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18"/>
      <c r="H10" s="119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18"/>
      <c r="H11" s="119"/>
      <c r="I11" s="4"/>
      <c r="J11" s="29"/>
      <c r="K11" s="4"/>
      <c r="L11" s="4"/>
      <c r="M11" s="4"/>
      <c r="N11" s="4"/>
      <c r="O11" s="33"/>
      <c r="R11" t="s">
        <v>14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18"/>
      <c r="H12" s="119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14</v>
      </c>
      <c r="G13" s="118"/>
      <c r="H13" s="119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14</v>
      </c>
      <c r="G14" s="118"/>
      <c r="H14" s="119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18"/>
      <c r="H15" s="119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9">
        <v>0.33333333333333331</v>
      </c>
      <c r="C16" s="82">
        <v>4806098</v>
      </c>
      <c r="D16" s="40">
        <f>+C16-C8</f>
        <v>1644</v>
      </c>
      <c r="E16" s="93">
        <f>+D16*1000/14/3600</f>
        <v>32.61904761904762</v>
      </c>
      <c r="F16" s="41"/>
      <c r="G16" s="131" t="s">
        <v>14</v>
      </c>
      <c r="H16" s="132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31">
        <v>0</v>
      </c>
      <c r="F17" s="10"/>
      <c r="G17" s="118"/>
      <c r="H17" s="119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18"/>
      <c r="H18" s="119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18"/>
      <c r="H19" s="119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18"/>
      <c r="H20" s="119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9">
        <v>0.54166666666666663</v>
      </c>
      <c r="C21" s="82">
        <v>4806698</v>
      </c>
      <c r="D21" s="40">
        <f>+C21-C16</f>
        <v>600</v>
      </c>
      <c r="E21" s="93">
        <f>+D21*1000/5/3600</f>
        <v>33.333333333333336</v>
      </c>
      <c r="F21" s="41"/>
      <c r="G21" s="131" t="s">
        <v>14</v>
      </c>
      <c r="H21" s="132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1"/>
      <c r="G22" s="118"/>
      <c r="H22" s="119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18"/>
      <c r="H23" s="119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18"/>
      <c r="H24" s="119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18"/>
      <c r="H25" s="119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9">
        <v>0.75</v>
      </c>
      <c r="C26" s="82">
        <v>4807260</v>
      </c>
      <c r="D26" s="40">
        <f>+C26-C21</f>
        <v>562</v>
      </c>
      <c r="E26" s="93">
        <f>+D26*1000/5/3600</f>
        <v>31.222222222222221</v>
      </c>
      <c r="F26" s="41"/>
      <c r="G26" s="131" t="s">
        <v>14</v>
      </c>
      <c r="H26" s="132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18"/>
      <c r="H27" s="119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18"/>
      <c r="H28" s="119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18"/>
      <c r="H29" s="119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18"/>
      <c r="H30" s="119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18"/>
      <c r="H31" s="119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20"/>
      <c r="H32" s="121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30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8:H28"/>
    <mergeCell ref="G29:H29"/>
    <mergeCell ref="G30:H30"/>
    <mergeCell ref="G31:H31"/>
    <mergeCell ref="G32:H32"/>
  </mergeCells>
  <conditionalFormatting sqref="N9:N32">
    <cfRule type="cellIs" dxfId="11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/>
  <dimension ref="B1:R43"/>
  <sheetViews>
    <sheetView showGridLines="0" showWhiteSpace="0" topLeftCell="A7" zoomScale="70" zoomScaleNormal="70" zoomScalePageLayoutView="70" workbookViewId="0">
      <selection activeCell="C8" sqref="C8"/>
    </sheetView>
  </sheetViews>
  <sheetFormatPr baseColWidth="10" defaultColWidth="11.453125" defaultRowHeight="14.5" x14ac:dyDescent="0.35"/>
  <cols>
    <col min="1" max="1" width="1.26953125" customWidth="1"/>
    <col min="2" max="2" width="25.81640625" bestFit="1" customWidth="1"/>
    <col min="3" max="5" width="18.7265625" customWidth="1"/>
    <col min="6" max="6" width="93.54296875" customWidth="1"/>
    <col min="7" max="7" width="10.7265625" customWidth="1"/>
    <col min="8" max="8" width="14.453125" customWidth="1"/>
    <col min="9" max="9" width="10.7265625" customWidth="1"/>
    <col min="10" max="10" width="2.7265625" customWidth="1"/>
    <col min="11" max="11" width="10.7265625" customWidth="1"/>
    <col min="12" max="12" width="14.54296875" customWidth="1"/>
    <col min="13" max="13" width="10.7265625" customWidth="1"/>
    <col min="14" max="14" width="18" customWidth="1"/>
    <col min="15" max="15" width="68.7265625" customWidth="1"/>
  </cols>
  <sheetData>
    <row r="1" spans="2:18" ht="15" customHeight="1" thickBot="1" x14ac:dyDescent="0.4">
      <c r="C1" t="s">
        <v>14</v>
      </c>
    </row>
    <row r="2" spans="2:18" ht="18.75" customHeight="1" x14ac:dyDescent="0.35">
      <c r="B2" s="137"/>
      <c r="C2" s="138"/>
      <c r="D2" s="122" t="s">
        <v>23</v>
      </c>
      <c r="E2" s="123"/>
      <c r="F2" s="123"/>
      <c r="G2" s="123"/>
      <c r="H2" s="124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39"/>
      <c r="C3" s="140"/>
      <c r="D3" s="125"/>
      <c r="E3" s="126"/>
      <c r="F3" s="126"/>
      <c r="G3" s="126"/>
      <c r="H3" s="127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28" t="s">
        <v>24</v>
      </c>
      <c r="E5" s="129"/>
      <c r="F5" s="129"/>
      <c r="G5" s="129"/>
      <c r="H5" s="130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 t="s">
        <v>43</v>
      </c>
      <c r="C7" s="22" t="s">
        <v>25</v>
      </c>
      <c r="D7" s="23" t="s">
        <v>26</v>
      </c>
      <c r="E7" s="24" t="s">
        <v>13</v>
      </c>
      <c r="F7" s="25" t="s">
        <v>27</v>
      </c>
      <c r="G7" s="133" t="s">
        <v>28</v>
      </c>
      <c r="H7" s="134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29</v>
      </c>
      <c r="C8" s="82">
        <f>+'Día 20'!C26</f>
        <v>4807260</v>
      </c>
      <c r="D8" s="28" t="s">
        <v>14</v>
      </c>
      <c r="E8" s="28"/>
      <c r="F8" s="8" t="s">
        <v>14</v>
      </c>
      <c r="G8" s="135"/>
      <c r="H8" s="136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 t="s">
        <v>14</v>
      </c>
      <c r="E9" s="31" t="s">
        <v>14</v>
      </c>
      <c r="F9" s="9" t="s">
        <v>14</v>
      </c>
      <c r="G9" s="118"/>
      <c r="H9" s="119"/>
      <c r="I9" s="4"/>
      <c r="J9" s="29"/>
      <c r="K9" s="4"/>
      <c r="L9" s="4"/>
      <c r="M9" s="4"/>
      <c r="N9" s="4"/>
      <c r="O9" s="32"/>
      <c r="P9" s="3" t="s">
        <v>14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18"/>
      <c r="H10" s="119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18"/>
      <c r="H11" s="119"/>
      <c r="I11" s="4"/>
      <c r="J11" s="29"/>
      <c r="K11" s="4"/>
      <c r="L11" s="4"/>
      <c r="M11" s="4"/>
      <c r="N11" s="4"/>
      <c r="O11" s="33"/>
      <c r="R11" t="s">
        <v>14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18"/>
      <c r="H12" s="119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14</v>
      </c>
      <c r="G13" s="118"/>
      <c r="H13" s="119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14</v>
      </c>
      <c r="G14" s="118"/>
      <c r="H14" s="119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18"/>
      <c r="H15" s="119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9">
        <v>0.33333333333333331</v>
      </c>
      <c r="C16" s="82">
        <v>4808869</v>
      </c>
      <c r="D16" s="40">
        <f>+C16-C8</f>
        <v>1609</v>
      </c>
      <c r="E16" s="93">
        <f>+D16*1000/14/3600</f>
        <v>31.924603174603178</v>
      </c>
      <c r="F16" s="41"/>
      <c r="G16" s="131" t="s">
        <v>14</v>
      </c>
      <c r="H16" s="132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31">
        <v>0</v>
      </c>
      <c r="F17" s="10"/>
      <c r="G17" s="118"/>
      <c r="H17" s="119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18"/>
      <c r="H18" s="119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18"/>
      <c r="H19" s="119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18"/>
      <c r="H20" s="119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9">
        <v>0.54166666666666663</v>
      </c>
      <c r="C21" s="82">
        <v>4809465</v>
      </c>
      <c r="D21" s="40">
        <f>+C21-C16</f>
        <v>596</v>
      </c>
      <c r="E21" s="93">
        <f>+D21*1000/5/3600</f>
        <v>33.111111111111114</v>
      </c>
      <c r="F21" s="41"/>
      <c r="G21" s="131" t="s">
        <v>14</v>
      </c>
      <c r="H21" s="132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1"/>
      <c r="G22" s="118"/>
      <c r="H22" s="119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18"/>
      <c r="H23" s="119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18"/>
      <c r="H24" s="119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18"/>
      <c r="H25" s="119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9">
        <v>0.75</v>
      </c>
      <c r="C26" s="82">
        <v>4810038</v>
      </c>
      <c r="D26" s="40">
        <f>+C26-C21</f>
        <v>573</v>
      </c>
      <c r="E26" s="93">
        <f>+D26*1000/5/3600</f>
        <v>31.833333333333332</v>
      </c>
      <c r="F26" s="41"/>
      <c r="G26" s="131" t="s">
        <v>14</v>
      </c>
      <c r="H26" s="132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18"/>
      <c r="H27" s="119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18"/>
      <c r="H28" s="119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18"/>
      <c r="H29" s="119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18"/>
      <c r="H30" s="119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18"/>
      <c r="H31" s="119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20"/>
      <c r="H32" s="121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30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8:H28"/>
    <mergeCell ref="G29:H29"/>
    <mergeCell ref="G30:H30"/>
    <mergeCell ref="G31:H31"/>
    <mergeCell ref="G32:H32"/>
  </mergeCells>
  <conditionalFormatting sqref="N9:N32">
    <cfRule type="cellIs" dxfId="10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2"/>
  <dimension ref="B1:R43"/>
  <sheetViews>
    <sheetView showGridLines="0" showWhiteSpace="0" topLeftCell="A2" zoomScale="70" zoomScaleNormal="70" zoomScalePageLayoutView="70" workbookViewId="0">
      <selection activeCell="C8" sqref="C8"/>
    </sheetView>
  </sheetViews>
  <sheetFormatPr baseColWidth="10" defaultColWidth="11.453125" defaultRowHeight="14.5" x14ac:dyDescent="0.35"/>
  <cols>
    <col min="1" max="1" width="1.26953125" customWidth="1"/>
    <col min="2" max="2" width="25.81640625" bestFit="1" customWidth="1"/>
    <col min="3" max="5" width="18.7265625" customWidth="1"/>
    <col min="6" max="6" width="93.54296875" customWidth="1"/>
    <col min="7" max="7" width="10.7265625" customWidth="1"/>
    <col min="8" max="8" width="14.453125" customWidth="1"/>
    <col min="9" max="9" width="10.7265625" customWidth="1"/>
    <col min="10" max="10" width="2.7265625" customWidth="1"/>
    <col min="11" max="11" width="10.7265625" customWidth="1"/>
    <col min="12" max="12" width="14.54296875" customWidth="1"/>
    <col min="13" max="13" width="10.7265625" customWidth="1"/>
    <col min="14" max="14" width="18" customWidth="1"/>
    <col min="15" max="15" width="68.7265625" customWidth="1"/>
  </cols>
  <sheetData>
    <row r="1" spans="2:18" ht="15" customHeight="1" thickBot="1" x14ac:dyDescent="0.4">
      <c r="C1" t="s">
        <v>14</v>
      </c>
    </row>
    <row r="2" spans="2:18" ht="18.75" customHeight="1" x14ac:dyDescent="0.35">
      <c r="B2" s="137"/>
      <c r="C2" s="138"/>
      <c r="D2" s="122" t="s">
        <v>23</v>
      </c>
      <c r="E2" s="123"/>
      <c r="F2" s="123"/>
      <c r="G2" s="123"/>
      <c r="H2" s="124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39"/>
      <c r="C3" s="140"/>
      <c r="D3" s="125"/>
      <c r="E3" s="126"/>
      <c r="F3" s="126"/>
      <c r="G3" s="126"/>
      <c r="H3" s="127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28" t="s">
        <v>24</v>
      </c>
      <c r="E5" s="129"/>
      <c r="F5" s="129"/>
      <c r="G5" s="129"/>
      <c r="H5" s="130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 t="s">
        <v>44</v>
      </c>
      <c r="C7" s="22" t="s">
        <v>25</v>
      </c>
      <c r="D7" s="23" t="s">
        <v>26</v>
      </c>
      <c r="E7" s="24" t="s">
        <v>13</v>
      </c>
      <c r="F7" s="25" t="s">
        <v>27</v>
      </c>
      <c r="G7" s="133" t="s">
        <v>28</v>
      </c>
      <c r="H7" s="134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29</v>
      </c>
      <c r="C8" s="82">
        <f>+'Día 21'!C26</f>
        <v>4810038</v>
      </c>
      <c r="D8" s="28" t="s">
        <v>14</v>
      </c>
      <c r="E8" s="28"/>
      <c r="F8" s="8" t="s">
        <v>14</v>
      </c>
      <c r="G8" s="135"/>
      <c r="H8" s="136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 t="s">
        <v>14</v>
      </c>
      <c r="E9" s="31" t="s">
        <v>14</v>
      </c>
      <c r="F9" s="9" t="s">
        <v>14</v>
      </c>
      <c r="G9" s="118"/>
      <c r="H9" s="119"/>
      <c r="I9" s="4"/>
      <c r="J9" s="29"/>
      <c r="K9" s="4"/>
      <c r="L9" s="4"/>
      <c r="M9" s="4"/>
      <c r="N9" s="4"/>
      <c r="O9" s="32"/>
      <c r="P9" s="3" t="s">
        <v>14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18"/>
      <c r="H10" s="119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18"/>
      <c r="H11" s="119"/>
      <c r="I11" s="4"/>
      <c r="J11" s="29"/>
      <c r="K11" s="4"/>
      <c r="L11" s="4"/>
      <c r="M11" s="4"/>
      <c r="N11" s="4"/>
      <c r="O11" s="33"/>
      <c r="R11" t="s">
        <v>14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18"/>
      <c r="H12" s="119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14</v>
      </c>
      <c r="G13" s="118"/>
      <c r="H13" s="119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14</v>
      </c>
      <c r="G14" s="118"/>
      <c r="H14" s="119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18"/>
      <c r="H15" s="119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9">
        <v>0.33333333333333331</v>
      </c>
      <c r="C16" s="82">
        <v>4811652</v>
      </c>
      <c r="D16" s="40">
        <f>+C16-C8</f>
        <v>1614</v>
      </c>
      <c r="E16" s="93">
        <f>+D16*1000/14/3600</f>
        <v>32.023809523809526</v>
      </c>
      <c r="F16" s="41"/>
      <c r="G16" s="131" t="s">
        <v>14</v>
      </c>
      <c r="H16" s="132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31">
        <v>0</v>
      </c>
      <c r="F17" s="10"/>
      <c r="G17" s="118"/>
      <c r="H17" s="119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18"/>
      <c r="H18" s="119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18"/>
      <c r="H19" s="119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18"/>
      <c r="H20" s="119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9">
        <v>0.54166666666666663</v>
      </c>
      <c r="C21" s="82">
        <v>4812259</v>
      </c>
      <c r="D21" s="40">
        <f>+C21-C16</f>
        <v>607</v>
      </c>
      <c r="E21" s="93">
        <f>+D21*1000/5/3600</f>
        <v>33.722222222222221</v>
      </c>
      <c r="F21" s="41"/>
      <c r="G21" s="131" t="s">
        <v>14</v>
      </c>
      <c r="H21" s="132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0"/>
      <c r="G22" s="118"/>
      <c r="H22" s="119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18"/>
      <c r="H23" s="119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18"/>
      <c r="H24" s="119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18"/>
      <c r="H25" s="119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9">
        <v>0.75</v>
      </c>
      <c r="C26" s="82">
        <v>4812817</v>
      </c>
      <c r="D26" s="40">
        <f>+C26-C21</f>
        <v>558</v>
      </c>
      <c r="E26" s="93">
        <f>+D26*1000/5/3600</f>
        <v>31</v>
      </c>
      <c r="F26" s="41"/>
      <c r="G26" s="131" t="s">
        <v>14</v>
      </c>
      <c r="H26" s="132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18"/>
      <c r="H27" s="119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18"/>
      <c r="H28" s="119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18"/>
      <c r="H29" s="119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18"/>
      <c r="H30" s="119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18"/>
      <c r="H31" s="119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20"/>
      <c r="H32" s="121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30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8:H28"/>
    <mergeCell ref="G29:H29"/>
    <mergeCell ref="G30:H30"/>
    <mergeCell ref="G31:H31"/>
    <mergeCell ref="G32:H32"/>
  </mergeCells>
  <conditionalFormatting sqref="N9:N32">
    <cfRule type="cellIs" dxfId="9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3"/>
  <dimension ref="B1:R43"/>
  <sheetViews>
    <sheetView showGridLines="0" showWhiteSpace="0" topLeftCell="A2" zoomScale="70" zoomScaleNormal="70" zoomScalePageLayoutView="70" workbookViewId="0">
      <selection activeCell="C8" sqref="C8"/>
    </sheetView>
  </sheetViews>
  <sheetFormatPr baseColWidth="10" defaultColWidth="11.453125" defaultRowHeight="14.5" x14ac:dyDescent="0.35"/>
  <cols>
    <col min="1" max="1" width="1.26953125" customWidth="1"/>
    <col min="2" max="2" width="25.81640625" bestFit="1" customWidth="1"/>
    <col min="3" max="5" width="18.7265625" customWidth="1"/>
    <col min="6" max="6" width="93.54296875" customWidth="1"/>
    <col min="7" max="7" width="10.7265625" customWidth="1"/>
    <col min="8" max="8" width="14.453125" customWidth="1"/>
    <col min="9" max="9" width="10.7265625" customWidth="1"/>
    <col min="10" max="10" width="2.7265625" customWidth="1"/>
    <col min="11" max="11" width="10.7265625" customWidth="1"/>
    <col min="12" max="12" width="14.54296875" customWidth="1"/>
    <col min="13" max="13" width="10.7265625" customWidth="1"/>
    <col min="14" max="14" width="18" customWidth="1"/>
    <col min="15" max="15" width="68.7265625" customWidth="1"/>
  </cols>
  <sheetData>
    <row r="1" spans="2:18" ht="15" customHeight="1" thickBot="1" x14ac:dyDescent="0.4">
      <c r="C1" t="s">
        <v>14</v>
      </c>
    </row>
    <row r="2" spans="2:18" ht="18.75" customHeight="1" x14ac:dyDescent="0.35">
      <c r="B2" s="137"/>
      <c r="C2" s="138"/>
      <c r="D2" s="122" t="s">
        <v>23</v>
      </c>
      <c r="E2" s="123"/>
      <c r="F2" s="123"/>
      <c r="G2" s="123"/>
      <c r="H2" s="124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39"/>
      <c r="C3" s="140"/>
      <c r="D3" s="125"/>
      <c r="E3" s="126"/>
      <c r="F3" s="126"/>
      <c r="G3" s="126"/>
      <c r="H3" s="127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28" t="s">
        <v>24</v>
      </c>
      <c r="E5" s="129"/>
      <c r="F5" s="129"/>
      <c r="G5" s="129"/>
      <c r="H5" s="130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 t="s">
        <v>45</v>
      </c>
      <c r="C7" s="22" t="s">
        <v>25</v>
      </c>
      <c r="D7" s="23" t="s">
        <v>26</v>
      </c>
      <c r="E7" s="24" t="s">
        <v>13</v>
      </c>
      <c r="F7" s="25" t="s">
        <v>27</v>
      </c>
      <c r="G7" s="133" t="s">
        <v>28</v>
      </c>
      <c r="H7" s="134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29</v>
      </c>
      <c r="C8" s="82">
        <f>+'Día 22'!C26</f>
        <v>4812817</v>
      </c>
      <c r="D8" s="28" t="s">
        <v>14</v>
      </c>
      <c r="E8" s="28"/>
      <c r="F8" s="8" t="s">
        <v>14</v>
      </c>
      <c r="G8" s="135"/>
      <c r="H8" s="136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 t="s">
        <v>14</v>
      </c>
      <c r="E9" s="31" t="s">
        <v>14</v>
      </c>
      <c r="F9" s="9" t="s">
        <v>14</v>
      </c>
      <c r="G9" s="118"/>
      <c r="H9" s="119"/>
      <c r="I9" s="4"/>
      <c r="J9" s="29"/>
      <c r="K9" s="4"/>
      <c r="L9" s="4"/>
      <c r="M9" s="4"/>
      <c r="N9" s="4"/>
      <c r="O9" s="32"/>
      <c r="P9" s="3" t="s">
        <v>14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18"/>
      <c r="H10" s="119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18"/>
      <c r="H11" s="119"/>
      <c r="I11" s="4"/>
      <c r="J11" s="29"/>
      <c r="K11" s="4"/>
      <c r="L11" s="4"/>
      <c r="M11" s="4"/>
      <c r="N11" s="4"/>
      <c r="O11" s="33"/>
      <c r="R11" t="s">
        <v>14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18"/>
      <c r="H12" s="119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14</v>
      </c>
      <c r="G13" s="118"/>
      <c r="H13" s="119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14</v>
      </c>
      <c r="G14" s="118"/>
      <c r="H14" s="119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18"/>
      <c r="H15" s="119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9">
        <v>0.33333333333333331</v>
      </c>
      <c r="C16" s="82">
        <v>4814470</v>
      </c>
      <c r="D16" s="40">
        <f>+C16-C8</f>
        <v>1653</v>
      </c>
      <c r="E16" s="93">
        <f>+D16*1000/14/3600</f>
        <v>32.797619047619044</v>
      </c>
      <c r="F16" s="45"/>
      <c r="G16" s="131" t="s">
        <v>14</v>
      </c>
      <c r="H16" s="132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31">
        <v>0</v>
      </c>
      <c r="F17" s="10"/>
      <c r="G17" s="118"/>
      <c r="H17" s="119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18"/>
      <c r="H18" s="119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18"/>
      <c r="H19" s="119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18"/>
      <c r="H20" s="119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9">
        <v>0.54166666666666663</v>
      </c>
      <c r="C21" s="82">
        <v>4815054</v>
      </c>
      <c r="D21" s="40">
        <f>+C21-C16</f>
        <v>584</v>
      </c>
      <c r="E21" s="93">
        <f>+D21*1000/5/3600</f>
        <v>32.444444444444443</v>
      </c>
      <c r="F21" s="41"/>
      <c r="G21" s="131" t="s">
        <v>14</v>
      </c>
      <c r="H21" s="132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1"/>
      <c r="G22" s="118"/>
      <c r="H22" s="119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18"/>
      <c r="H23" s="119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18"/>
      <c r="H24" s="119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18"/>
      <c r="H25" s="119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9">
        <v>0.75</v>
      </c>
      <c r="C26" s="82">
        <v>4815635</v>
      </c>
      <c r="D26" s="40">
        <f>+C26-C21</f>
        <v>581</v>
      </c>
      <c r="E26" s="93">
        <f>+D26*1000/5/3600</f>
        <v>32.277777777777779</v>
      </c>
      <c r="F26" s="41"/>
      <c r="G26" s="131" t="s">
        <v>14</v>
      </c>
      <c r="H26" s="132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18"/>
      <c r="H27" s="119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18"/>
      <c r="H28" s="119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18"/>
      <c r="H29" s="119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18"/>
      <c r="H30" s="119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18"/>
      <c r="H31" s="119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20"/>
      <c r="H32" s="121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30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8:H28"/>
    <mergeCell ref="G29:H29"/>
    <mergeCell ref="G30:H30"/>
    <mergeCell ref="G31:H31"/>
    <mergeCell ref="G32:H32"/>
  </mergeCells>
  <conditionalFormatting sqref="N9:N32">
    <cfRule type="cellIs" dxfId="8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4"/>
  <dimension ref="B1:R43"/>
  <sheetViews>
    <sheetView showGridLines="0" showWhiteSpace="0" topLeftCell="A5" zoomScale="70" zoomScaleNormal="70" zoomScalePageLayoutView="70" workbookViewId="0">
      <selection activeCell="C21" sqref="C21"/>
    </sheetView>
  </sheetViews>
  <sheetFormatPr baseColWidth="10" defaultColWidth="11.453125" defaultRowHeight="14.5" x14ac:dyDescent="0.35"/>
  <cols>
    <col min="1" max="1" width="1.26953125" customWidth="1"/>
    <col min="2" max="2" width="25.81640625" bestFit="1" customWidth="1"/>
    <col min="3" max="5" width="18.7265625" customWidth="1"/>
    <col min="6" max="6" width="93.54296875" customWidth="1"/>
    <col min="7" max="7" width="10.7265625" customWidth="1"/>
    <col min="8" max="8" width="14.453125" customWidth="1"/>
    <col min="9" max="9" width="10.7265625" customWidth="1"/>
    <col min="10" max="10" width="2.7265625" customWidth="1"/>
    <col min="11" max="11" width="10.7265625" customWidth="1"/>
    <col min="12" max="12" width="14.54296875" customWidth="1"/>
    <col min="13" max="13" width="10.7265625" customWidth="1"/>
    <col min="14" max="14" width="18" customWidth="1"/>
    <col min="15" max="15" width="68.7265625" customWidth="1"/>
  </cols>
  <sheetData>
    <row r="1" spans="2:18" ht="15" customHeight="1" thickBot="1" x14ac:dyDescent="0.4">
      <c r="C1" t="s">
        <v>14</v>
      </c>
    </row>
    <row r="2" spans="2:18" ht="18.75" customHeight="1" x14ac:dyDescent="0.35">
      <c r="B2" s="137"/>
      <c r="C2" s="138"/>
      <c r="D2" s="122" t="s">
        <v>23</v>
      </c>
      <c r="E2" s="123"/>
      <c r="F2" s="123"/>
      <c r="G2" s="123"/>
      <c r="H2" s="124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39"/>
      <c r="C3" s="140"/>
      <c r="D3" s="125"/>
      <c r="E3" s="126"/>
      <c r="F3" s="126"/>
      <c r="G3" s="126"/>
      <c r="H3" s="127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28" t="s">
        <v>24</v>
      </c>
      <c r="E5" s="129"/>
      <c r="F5" s="129"/>
      <c r="G5" s="129"/>
      <c r="H5" s="130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 t="s">
        <v>46</v>
      </c>
      <c r="C7" s="22" t="s">
        <v>25</v>
      </c>
      <c r="D7" s="23" t="s">
        <v>26</v>
      </c>
      <c r="E7" s="24" t="s">
        <v>13</v>
      </c>
      <c r="F7" s="25" t="s">
        <v>27</v>
      </c>
      <c r="G7" s="133" t="s">
        <v>28</v>
      </c>
      <c r="H7" s="134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29</v>
      </c>
      <c r="C8" s="82">
        <f>+'Día 23'!C26</f>
        <v>4815635</v>
      </c>
      <c r="D8" s="28" t="s">
        <v>14</v>
      </c>
      <c r="E8" s="28"/>
      <c r="F8" s="8" t="s">
        <v>14</v>
      </c>
      <c r="G8" s="135"/>
      <c r="H8" s="136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 t="s">
        <v>14</v>
      </c>
      <c r="E9" s="31" t="s">
        <v>14</v>
      </c>
      <c r="F9" s="9" t="s">
        <v>14</v>
      </c>
      <c r="G9" s="118"/>
      <c r="H9" s="119"/>
      <c r="I9" s="4"/>
      <c r="J9" s="29"/>
      <c r="K9" s="4"/>
      <c r="L9" s="4"/>
      <c r="M9" s="4"/>
      <c r="N9" s="4"/>
      <c r="O9" s="32"/>
      <c r="P9" s="3" t="s">
        <v>14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18"/>
      <c r="H10" s="119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18"/>
      <c r="H11" s="119"/>
      <c r="I11" s="4"/>
      <c r="J11" s="29"/>
      <c r="K11" s="4"/>
      <c r="L11" s="4"/>
      <c r="M11" s="4"/>
      <c r="N11" s="4"/>
      <c r="O11" s="33"/>
      <c r="R11" t="s">
        <v>14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18"/>
      <c r="H12" s="119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14</v>
      </c>
      <c r="G13" s="118"/>
      <c r="H13" s="119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14</v>
      </c>
      <c r="G14" s="118"/>
      <c r="H14" s="119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18"/>
      <c r="H15" s="119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9">
        <v>0.33333333333333331</v>
      </c>
      <c r="C16" s="82">
        <v>4817152</v>
      </c>
      <c r="D16" s="40">
        <f>+C16-C8</f>
        <v>1517</v>
      </c>
      <c r="E16" s="93">
        <f>+D16*1000/14/3600</f>
        <v>30.099206349206348</v>
      </c>
      <c r="F16" s="41"/>
      <c r="G16" s="131" t="s">
        <v>14</v>
      </c>
      <c r="H16" s="132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31">
        <v>0</v>
      </c>
      <c r="F17" s="10"/>
      <c r="G17" s="118"/>
      <c r="H17" s="119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18"/>
      <c r="H18" s="119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18"/>
      <c r="H19" s="119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18"/>
      <c r="H20" s="119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9">
        <v>0.54166666666666663</v>
      </c>
      <c r="C21" s="82">
        <v>4817683</v>
      </c>
      <c r="D21" s="40">
        <f>+C21-C16</f>
        <v>531</v>
      </c>
      <c r="E21" s="93">
        <f>+D21*1000/5/3600</f>
        <v>29.5</v>
      </c>
      <c r="F21" s="41"/>
      <c r="G21" s="131" t="s">
        <v>14</v>
      </c>
      <c r="H21" s="132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1"/>
      <c r="G22" s="118"/>
      <c r="H22" s="119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18"/>
      <c r="H23" s="119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18"/>
      <c r="H24" s="119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18"/>
      <c r="H25" s="119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9">
        <v>0.75</v>
      </c>
      <c r="C26" s="82">
        <v>4818241</v>
      </c>
      <c r="D26" s="40">
        <f>+C26-C21</f>
        <v>558</v>
      </c>
      <c r="E26" s="93">
        <f>+D26*1000/5/3600</f>
        <v>31</v>
      </c>
      <c r="F26" s="41"/>
      <c r="G26" s="131" t="s">
        <v>14</v>
      </c>
      <c r="H26" s="132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f t="shared" si="1"/>
        <v>0</v>
      </c>
      <c r="F27" s="11"/>
      <c r="G27" s="118"/>
      <c r="H27" s="119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v>0</v>
      </c>
      <c r="F28" s="11"/>
      <c r="G28" s="118"/>
      <c r="H28" s="119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18"/>
      <c r="H29" s="119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18"/>
      <c r="H30" s="119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18"/>
      <c r="H31" s="119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20"/>
      <c r="H32" s="121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30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formatCells="0" formatColumns="0" formatRows="0" insertColumns="0" insertRows="0" insertHyperlinks="0" deleteColumns="0" deleteRows="0" sort="0" autoFilter="0" pivotTables="0"/>
  <mergeCells count="29"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8:H28"/>
    <mergeCell ref="G29:H29"/>
    <mergeCell ref="G30:H30"/>
    <mergeCell ref="G31:H31"/>
    <mergeCell ref="G32:H32"/>
  </mergeCells>
  <conditionalFormatting sqref="N9:N32">
    <cfRule type="cellIs" dxfId="7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ignoredErrors>
    <ignoredError sqref="E26" formula="1"/>
  </ignoredErrors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5"/>
  <dimension ref="B1:R43"/>
  <sheetViews>
    <sheetView showGridLines="0" showWhiteSpace="0" topLeftCell="A5" zoomScale="70" zoomScaleNormal="70" zoomScalePageLayoutView="70" workbookViewId="0">
      <selection activeCell="C16" sqref="C16"/>
    </sheetView>
  </sheetViews>
  <sheetFormatPr baseColWidth="10" defaultColWidth="11.453125" defaultRowHeight="14.5" x14ac:dyDescent="0.35"/>
  <cols>
    <col min="1" max="1" width="1.26953125" customWidth="1"/>
    <col min="2" max="2" width="25.81640625" bestFit="1" customWidth="1"/>
    <col min="3" max="5" width="18.7265625" customWidth="1"/>
    <col min="6" max="6" width="93.54296875" customWidth="1"/>
    <col min="7" max="7" width="10.7265625" customWidth="1"/>
    <col min="8" max="8" width="14.453125" customWidth="1"/>
    <col min="9" max="9" width="10.7265625" customWidth="1"/>
    <col min="10" max="10" width="2.7265625" customWidth="1"/>
    <col min="11" max="11" width="10.7265625" customWidth="1"/>
    <col min="12" max="12" width="14.54296875" customWidth="1"/>
    <col min="13" max="13" width="10.7265625" customWidth="1"/>
    <col min="14" max="14" width="18" customWidth="1"/>
    <col min="15" max="15" width="68.7265625" customWidth="1"/>
  </cols>
  <sheetData>
    <row r="1" spans="2:18" ht="15" customHeight="1" thickBot="1" x14ac:dyDescent="0.4">
      <c r="C1" t="s">
        <v>14</v>
      </c>
    </row>
    <row r="2" spans="2:18" ht="18.75" customHeight="1" x14ac:dyDescent="0.35">
      <c r="B2" s="137"/>
      <c r="C2" s="138"/>
      <c r="D2" s="122" t="s">
        <v>23</v>
      </c>
      <c r="E2" s="123"/>
      <c r="F2" s="123"/>
      <c r="G2" s="123"/>
      <c r="H2" s="124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39"/>
      <c r="C3" s="140"/>
      <c r="D3" s="125"/>
      <c r="E3" s="126"/>
      <c r="F3" s="126"/>
      <c r="G3" s="126"/>
      <c r="H3" s="127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28" t="s">
        <v>24</v>
      </c>
      <c r="E5" s="129"/>
      <c r="F5" s="129"/>
      <c r="G5" s="129"/>
      <c r="H5" s="130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 t="s">
        <v>47</v>
      </c>
      <c r="C7" s="22" t="s">
        <v>25</v>
      </c>
      <c r="D7" s="23" t="s">
        <v>26</v>
      </c>
      <c r="E7" s="24" t="s">
        <v>13</v>
      </c>
      <c r="F7" s="25" t="s">
        <v>27</v>
      </c>
      <c r="G7" s="133" t="s">
        <v>28</v>
      </c>
      <c r="H7" s="134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29</v>
      </c>
      <c r="C8" s="82">
        <f>+'Día 24'!C26</f>
        <v>4818241</v>
      </c>
      <c r="D8" s="28" t="s">
        <v>14</v>
      </c>
      <c r="E8" s="28"/>
      <c r="F8" s="8" t="s">
        <v>14</v>
      </c>
      <c r="G8" s="135"/>
      <c r="H8" s="136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 t="s">
        <v>14</v>
      </c>
      <c r="E9" s="31" t="s">
        <v>14</v>
      </c>
      <c r="F9" s="9" t="s">
        <v>14</v>
      </c>
      <c r="G9" s="118"/>
      <c r="H9" s="119"/>
      <c r="I9" s="4"/>
      <c r="J9" s="29"/>
      <c r="K9" s="4"/>
      <c r="L9" s="4"/>
      <c r="M9" s="4"/>
      <c r="N9" s="4"/>
      <c r="O9" s="32"/>
      <c r="P9" s="3" t="s">
        <v>14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18"/>
      <c r="H10" s="119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18"/>
      <c r="H11" s="119"/>
      <c r="I11" s="4"/>
      <c r="J11" s="29"/>
      <c r="K11" s="4"/>
      <c r="L11" s="4"/>
      <c r="M11" s="4"/>
      <c r="N11" s="4"/>
      <c r="O11" s="33"/>
      <c r="R11" t="s">
        <v>14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18"/>
      <c r="H12" s="119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14</v>
      </c>
      <c r="G13" s="118"/>
      <c r="H13" s="119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14</v>
      </c>
      <c r="G14" s="118"/>
      <c r="H14" s="119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18"/>
      <c r="H15" s="119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9">
        <v>0.33333333333333331</v>
      </c>
      <c r="C16" s="82">
        <v>4819914</v>
      </c>
      <c r="D16" s="40">
        <f>+C16-C8</f>
        <v>1673</v>
      </c>
      <c r="E16" s="93">
        <f>+D16*1000/14/3600</f>
        <v>33.194444444444443</v>
      </c>
      <c r="F16" s="41"/>
      <c r="G16" s="131" t="s">
        <v>14</v>
      </c>
      <c r="H16" s="132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31">
        <v>0</v>
      </c>
      <c r="F17" s="10"/>
      <c r="G17" s="118"/>
      <c r="H17" s="119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18"/>
      <c r="H18" s="119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18"/>
      <c r="H19" s="119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18"/>
      <c r="H20" s="119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9">
        <v>0.54166666666666663</v>
      </c>
      <c r="C21" s="82">
        <v>4820518</v>
      </c>
      <c r="D21" s="40">
        <f>+C21-C16</f>
        <v>604</v>
      </c>
      <c r="E21" s="93">
        <f>+D21*1000/5/3600</f>
        <v>33.555555555555557</v>
      </c>
      <c r="F21" s="41"/>
      <c r="G21" s="131" t="s">
        <v>14</v>
      </c>
      <c r="H21" s="132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0"/>
      <c r="G22" s="118"/>
      <c r="H22" s="119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18"/>
      <c r="H23" s="119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18"/>
      <c r="H24" s="119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18"/>
      <c r="H25" s="119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9">
        <v>0.75</v>
      </c>
      <c r="C26" s="82">
        <v>4821129</v>
      </c>
      <c r="D26" s="40">
        <f>+C26-C21</f>
        <v>611</v>
      </c>
      <c r="E26" s="93">
        <f>+D26*1000/5/3600</f>
        <v>33.944444444444443</v>
      </c>
      <c r="F26" s="41"/>
      <c r="G26" s="131" t="s">
        <v>14</v>
      </c>
      <c r="H26" s="132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/>
      <c r="D27" s="31">
        <v>0</v>
      </c>
      <c r="E27" s="31">
        <v>0</v>
      </c>
      <c r="F27" s="11"/>
      <c r="G27" s="118"/>
      <c r="H27" s="119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18"/>
      <c r="H28" s="119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18"/>
      <c r="H29" s="119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18"/>
      <c r="H30" s="119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18"/>
      <c r="H31" s="119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20"/>
      <c r="H32" s="121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30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8:H28"/>
    <mergeCell ref="G29:H29"/>
    <mergeCell ref="G30:H30"/>
    <mergeCell ref="G31:H31"/>
    <mergeCell ref="G32:H32"/>
  </mergeCells>
  <conditionalFormatting sqref="N9:N32">
    <cfRule type="cellIs" dxfId="6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6"/>
  <dimension ref="B1:R43"/>
  <sheetViews>
    <sheetView showGridLines="0" showWhiteSpace="0" topLeftCell="A4" zoomScale="70" zoomScaleNormal="70" zoomScalePageLayoutView="70" workbookViewId="0">
      <selection activeCell="C16" sqref="C16"/>
    </sheetView>
  </sheetViews>
  <sheetFormatPr baseColWidth="10" defaultColWidth="11.453125" defaultRowHeight="14.5" x14ac:dyDescent="0.35"/>
  <cols>
    <col min="1" max="1" width="1.26953125" customWidth="1"/>
    <col min="2" max="2" width="25.81640625" bestFit="1" customWidth="1"/>
    <col min="3" max="5" width="18.7265625" customWidth="1"/>
    <col min="6" max="6" width="93.54296875" customWidth="1"/>
    <col min="7" max="7" width="10.7265625" customWidth="1"/>
    <col min="8" max="8" width="14.453125" customWidth="1"/>
    <col min="9" max="9" width="10.7265625" customWidth="1"/>
    <col min="10" max="10" width="2.7265625" customWidth="1"/>
    <col min="11" max="11" width="10.7265625" customWidth="1"/>
    <col min="12" max="12" width="14.54296875" customWidth="1"/>
    <col min="13" max="13" width="10.7265625" customWidth="1"/>
    <col min="14" max="14" width="18" customWidth="1"/>
    <col min="15" max="15" width="68.7265625" customWidth="1"/>
  </cols>
  <sheetData>
    <row r="1" spans="2:18" ht="15" customHeight="1" thickBot="1" x14ac:dyDescent="0.4">
      <c r="C1" t="s">
        <v>14</v>
      </c>
    </row>
    <row r="2" spans="2:18" ht="18.75" customHeight="1" x14ac:dyDescent="0.35">
      <c r="B2" s="137"/>
      <c r="C2" s="138"/>
      <c r="D2" s="122" t="s">
        <v>23</v>
      </c>
      <c r="E2" s="123"/>
      <c r="F2" s="123"/>
      <c r="G2" s="123"/>
      <c r="H2" s="124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39"/>
      <c r="C3" s="140"/>
      <c r="D3" s="125"/>
      <c r="E3" s="126"/>
      <c r="F3" s="126"/>
      <c r="G3" s="126"/>
      <c r="H3" s="127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28" t="s">
        <v>24</v>
      </c>
      <c r="E5" s="129"/>
      <c r="F5" s="129"/>
      <c r="G5" s="129"/>
      <c r="H5" s="130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 t="s">
        <v>48</v>
      </c>
      <c r="C7" s="22" t="s">
        <v>25</v>
      </c>
      <c r="D7" s="23" t="s">
        <v>26</v>
      </c>
      <c r="E7" s="24" t="s">
        <v>13</v>
      </c>
      <c r="F7" s="25" t="s">
        <v>27</v>
      </c>
      <c r="G7" s="133" t="s">
        <v>28</v>
      </c>
      <c r="H7" s="134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29</v>
      </c>
      <c r="C8" s="82">
        <f>'Día 25'!C26</f>
        <v>4821129</v>
      </c>
      <c r="D8" s="28" t="s">
        <v>14</v>
      </c>
      <c r="E8" s="28"/>
      <c r="F8" s="8"/>
      <c r="G8" s="135"/>
      <c r="H8" s="136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 t="s">
        <v>14</v>
      </c>
      <c r="E9" s="31" t="s">
        <v>14</v>
      </c>
      <c r="F9" s="9"/>
      <c r="G9" s="118"/>
      <c r="H9" s="119"/>
      <c r="I9" s="4"/>
      <c r="J9" s="29"/>
      <c r="K9" s="4"/>
      <c r="L9" s="4"/>
      <c r="M9" s="4"/>
      <c r="N9" s="4"/>
      <c r="O9" s="32"/>
      <c r="P9" s="3" t="s">
        <v>14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18"/>
      <c r="H10" s="119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18"/>
      <c r="H11" s="119"/>
      <c r="I11" s="4"/>
      <c r="J11" s="29"/>
      <c r="K11" s="4"/>
      <c r="L11" s="4"/>
      <c r="M11" s="4"/>
      <c r="N11" s="4"/>
      <c r="O11" s="33"/>
      <c r="R11" t="s">
        <v>14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18"/>
      <c r="H12" s="119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/>
      <c r="G13" s="118"/>
      <c r="H13" s="119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/>
      <c r="G14" s="118"/>
      <c r="H14" s="119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18"/>
      <c r="H15" s="119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9">
        <v>0.33333333333333331</v>
      </c>
      <c r="C16" s="82">
        <v>4822827</v>
      </c>
      <c r="D16" s="40">
        <f>+C16-C8</f>
        <v>1698</v>
      </c>
      <c r="E16" s="93">
        <f>+D16*1000/14/3600</f>
        <v>33.69047619047619</v>
      </c>
      <c r="F16" s="45"/>
      <c r="G16" s="131"/>
      <c r="H16" s="132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31">
        <v>0</v>
      </c>
      <c r="F17" s="44"/>
      <c r="G17" s="118"/>
      <c r="H17" s="119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18"/>
      <c r="H18" s="119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18"/>
      <c r="H19" s="119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18"/>
      <c r="H20" s="119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9">
        <v>0.54166666666666663</v>
      </c>
      <c r="C21" s="82">
        <v>4823435</v>
      </c>
      <c r="D21" s="40">
        <f>+C21-C16</f>
        <v>608</v>
      </c>
      <c r="E21" s="93">
        <f>+D21*1000/5/3600</f>
        <v>33.777777777777779</v>
      </c>
      <c r="F21" s="41"/>
      <c r="G21" s="131"/>
      <c r="H21" s="132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44"/>
      <c r="G22" s="118"/>
      <c r="H22" s="119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18"/>
      <c r="H23" s="119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18"/>
      <c r="H24" s="119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18"/>
      <c r="H25" s="119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9">
        <v>0.75</v>
      </c>
      <c r="C26" s="82">
        <v>4824072</v>
      </c>
      <c r="D26" s="40">
        <f>+C26-C21</f>
        <v>637</v>
      </c>
      <c r="E26" s="93">
        <f>+D26*1000/5/3600</f>
        <v>35.388888888888886</v>
      </c>
      <c r="F26" s="45"/>
      <c r="G26" s="131"/>
      <c r="H26" s="132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18"/>
      <c r="H27" s="119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18"/>
      <c r="H28" s="119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18"/>
      <c r="H29" s="119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18"/>
      <c r="H30" s="119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18"/>
      <c r="H31" s="119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20"/>
      <c r="H32" s="121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30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8:H28"/>
    <mergeCell ref="G29:H29"/>
    <mergeCell ref="G30:H30"/>
    <mergeCell ref="G31:H31"/>
    <mergeCell ref="G32:H32"/>
  </mergeCells>
  <conditionalFormatting sqref="N9:N32">
    <cfRule type="cellIs" dxfId="5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7"/>
  <dimension ref="B1:R43"/>
  <sheetViews>
    <sheetView showGridLines="0" showWhiteSpace="0" topLeftCell="A4" zoomScale="70" zoomScaleNormal="70" zoomScalePageLayoutView="70" workbookViewId="0">
      <selection activeCell="C26" sqref="C26"/>
    </sheetView>
  </sheetViews>
  <sheetFormatPr baseColWidth="10" defaultColWidth="11.453125" defaultRowHeight="14.5" x14ac:dyDescent="0.35"/>
  <cols>
    <col min="1" max="1" width="1.26953125" customWidth="1"/>
    <col min="2" max="2" width="25.81640625" bestFit="1" customWidth="1"/>
    <col min="3" max="5" width="18.7265625" customWidth="1"/>
    <col min="6" max="6" width="93.54296875" customWidth="1"/>
    <col min="7" max="7" width="10.7265625" customWidth="1"/>
    <col min="8" max="8" width="14.453125" customWidth="1"/>
    <col min="9" max="9" width="10.7265625" customWidth="1"/>
    <col min="10" max="10" width="2.7265625" customWidth="1"/>
    <col min="11" max="11" width="10.7265625" customWidth="1"/>
    <col min="12" max="12" width="14.54296875" customWidth="1"/>
    <col min="13" max="13" width="10.7265625" customWidth="1"/>
    <col min="14" max="14" width="18" customWidth="1"/>
    <col min="15" max="15" width="68.7265625" customWidth="1"/>
  </cols>
  <sheetData>
    <row r="1" spans="2:18" ht="15" customHeight="1" thickBot="1" x14ac:dyDescent="0.4">
      <c r="C1" t="s">
        <v>14</v>
      </c>
    </row>
    <row r="2" spans="2:18" ht="18.75" customHeight="1" x14ac:dyDescent="0.35">
      <c r="B2" s="137"/>
      <c r="C2" s="138"/>
      <c r="D2" s="122" t="s">
        <v>23</v>
      </c>
      <c r="E2" s="123"/>
      <c r="F2" s="123"/>
      <c r="G2" s="123"/>
      <c r="H2" s="124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39"/>
      <c r="C3" s="140"/>
      <c r="D3" s="125"/>
      <c r="E3" s="126"/>
      <c r="F3" s="126"/>
      <c r="G3" s="126"/>
      <c r="H3" s="127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28" t="s">
        <v>24</v>
      </c>
      <c r="E5" s="129"/>
      <c r="F5" s="129"/>
      <c r="G5" s="129"/>
      <c r="H5" s="130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 t="s">
        <v>49</v>
      </c>
      <c r="C7" s="22" t="s">
        <v>25</v>
      </c>
      <c r="D7" s="23" t="s">
        <v>26</v>
      </c>
      <c r="E7" s="24" t="s">
        <v>13</v>
      </c>
      <c r="F7" s="25" t="s">
        <v>27</v>
      </c>
      <c r="G7" s="133" t="s">
        <v>28</v>
      </c>
      <c r="H7" s="134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29</v>
      </c>
      <c r="C8" s="99">
        <f>+'Día 26'!C26</f>
        <v>4824072</v>
      </c>
      <c r="D8" s="28" t="s">
        <v>14</v>
      </c>
      <c r="E8" s="28"/>
      <c r="F8" s="8" t="s">
        <v>14</v>
      </c>
      <c r="G8" s="135"/>
      <c r="H8" s="136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 t="s">
        <v>14</v>
      </c>
      <c r="E9" s="31" t="s">
        <v>14</v>
      </c>
      <c r="F9" s="9" t="s">
        <v>14</v>
      </c>
      <c r="G9" s="118"/>
      <c r="H9" s="119"/>
      <c r="I9" s="4"/>
      <c r="J9" s="29"/>
      <c r="K9" s="4"/>
      <c r="L9" s="4"/>
      <c r="M9" s="4"/>
      <c r="N9" s="4"/>
      <c r="O9" s="32"/>
      <c r="P9" s="3" t="s">
        <v>14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18"/>
      <c r="H10" s="119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18"/>
      <c r="H11" s="119"/>
      <c r="I11" s="4"/>
      <c r="J11" s="29"/>
      <c r="K11" s="4"/>
      <c r="L11" s="4"/>
      <c r="M11" s="4"/>
      <c r="N11" s="4"/>
      <c r="O11" s="33"/>
      <c r="R11" t="s">
        <v>14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18"/>
      <c r="H12" s="119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/>
      <c r="G13" s="118"/>
      <c r="H13" s="119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/>
      <c r="G14" s="118"/>
      <c r="H14" s="119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18"/>
      <c r="H15" s="119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9">
        <v>0.33333333333333331</v>
      </c>
      <c r="C16" s="82">
        <v>4825764</v>
      </c>
      <c r="D16" s="40">
        <f>+C16-C8</f>
        <v>1692</v>
      </c>
      <c r="E16" s="93">
        <f>+D16*1000/14/3600</f>
        <v>33.571428571428569</v>
      </c>
      <c r="F16" s="45"/>
      <c r="G16" s="131"/>
      <c r="H16" s="132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95">
        <f t="shared" si="1"/>
        <v>0</v>
      </c>
      <c r="F17" s="97"/>
      <c r="G17" s="145"/>
      <c r="H17" s="119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95">
        <f t="shared" si="1"/>
        <v>0</v>
      </c>
      <c r="F18" s="97"/>
      <c r="G18" s="145"/>
      <c r="H18" s="119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95">
        <f t="shared" si="1"/>
        <v>0</v>
      </c>
      <c r="F19" s="97"/>
      <c r="G19" s="145"/>
      <c r="H19" s="119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96"/>
      <c r="G20" s="118"/>
      <c r="H20" s="119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9">
        <v>0.54166666666666663</v>
      </c>
      <c r="C21" s="82">
        <v>4826370</v>
      </c>
      <c r="D21" s="40">
        <f>+C21-C16</f>
        <v>606</v>
      </c>
      <c r="E21" s="93">
        <f>+D21*1000/5/3600</f>
        <v>33.666666666666664</v>
      </c>
      <c r="F21" s="45"/>
      <c r="G21" s="131"/>
      <c r="H21" s="132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1"/>
      <c r="G22" s="118"/>
      <c r="H22" s="119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43"/>
      <c r="G23" s="118"/>
      <c r="H23" s="119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18"/>
      <c r="H24" s="119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18"/>
      <c r="H25" s="119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9">
        <v>0.75</v>
      </c>
      <c r="C26" s="82">
        <v>4826975</v>
      </c>
      <c r="D26" s="40">
        <f>+C26-C21</f>
        <v>605</v>
      </c>
      <c r="E26" s="93">
        <f>+D26*1000/5/3600</f>
        <v>33.611111111111114</v>
      </c>
      <c r="F26" s="45"/>
      <c r="G26" s="131"/>
      <c r="H26" s="132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18"/>
      <c r="H27" s="119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18"/>
      <c r="H28" s="119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18"/>
      <c r="H29" s="119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18"/>
      <c r="H30" s="119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18"/>
      <c r="H31" s="119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20"/>
      <c r="H32" s="121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30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8:H28"/>
    <mergeCell ref="G29:H29"/>
    <mergeCell ref="G30:H30"/>
    <mergeCell ref="G31:H31"/>
    <mergeCell ref="G32:H32"/>
  </mergeCells>
  <conditionalFormatting sqref="N9:N32">
    <cfRule type="cellIs" dxfId="4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8"/>
  <dimension ref="B1:R43"/>
  <sheetViews>
    <sheetView showGridLines="0" showWhiteSpace="0" topLeftCell="A4" zoomScale="70" zoomScaleNormal="70" zoomScalePageLayoutView="70" workbookViewId="0">
      <selection activeCell="C16" sqref="C16"/>
    </sheetView>
  </sheetViews>
  <sheetFormatPr baseColWidth="10" defaultColWidth="11.453125" defaultRowHeight="14.5" x14ac:dyDescent="0.35"/>
  <cols>
    <col min="1" max="1" width="1.26953125" customWidth="1"/>
    <col min="2" max="2" width="25.81640625" bestFit="1" customWidth="1"/>
    <col min="3" max="5" width="18.7265625" customWidth="1"/>
    <col min="6" max="6" width="93.54296875" customWidth="1"/>
    <col min="7" max="7" width="10.7265625" customWidth="1"/>
    <col min="8" max="8" width="14.453125" customWidth="1"/>
    <col min="9" max="9" width="10.7265625" customWidth="1"/>
    <col min="10" max="10" width="2.7265625" customWidth="1"/>
    <col min="11" max="11" width="10.7265625" customWidth="1"/>
    <col min="12" max="12" width="14.54296875" customWidth="1"/>
    <col min="13" max="13" width="10.7265625" customWidth="1"/>
    <col min="14" max="14" width="18" customWidth="1"/>
    <col min="15" max="15" width="68.7265625" customWidth="1"/>
  </cols>
  <sheetData>
    <row r="1" spans="2:18" ht="15" customHeight="1" thickBot="1" x14ac:dyDescent="0.4">
      <c r="C1" t="s">
        <v>14</v>
      </c>
    </row>
    <row r="2" spans="2:18" ht="18.75" customHeight="1" x14ac:dyDescent="0.35">
      <c r="B2" s="137"/>
      <c r="C2" s="138"/>
      <c r="D2" s="122" t="s">
        <v>23</v>
      </c>
      <c r="E2" s="123"/>
      <c r="F2" s="123"/>
      <c r="G2" s="123"/>
      <c r="H2" s="124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39"/>
      <c r="C3" s="140"/>
      <c r="D3" s="125"/>
      <c r="E3" s="126"/>
      <c r="F3" s="126"/>
      <c r="G3" s="126"/>
      <c r="H3" s="127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28" t="s">
        <v>24</v>
      </c>
      <c r="E5" s="129"/>
      <c r="F5" s="129"/>
      <c r="G5" s="129"/>
      <c r="H5" s="130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 t="s">
        <v>50</v>
      </c>
      <c r="C7" s="22" t="s">
        <v>25</v>
      </c>
      <c r="D7" s="23" t="s">
        <v>26</v>
      </c>
      <c r="E7" s="24" t="s">
        <v>13</v>
      </c>
      <c r="F7" s="25" t="s">
        <v>27</v>
      </c>
      <c r="G7" s="133" t="s">
        <v>28</v>
      </c>
      <c r="H7" s="134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29</v>
      </c>
      <c r="C8" s="82">
        <f>+'Día 27'!C26</f>
        <v>4826975</v>
      </c>
      <c r="D8" s="28" t="s">
        <v>14</v>
      </c>
      <c r="E8" s="28"/>
      <c r="F8" s="8" t="s">
        <v>14</v>
      </c>
      <c r="G8" s="135"/>
      <c r="H8" s="136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 t="s">
        <v>14</v>
      </c>
      <c r="E9" s="31" t="s">
        <v>14</v>
      </c>
      <c r="F9" s="9" t="s">
        <v>14</v>
      </c>
      <c r="G9" s="118"/>
      <c r="H9" s="119"/>
      <c r="I9" s="4"/>
      <c r="J9" s="29"/>
      <c r="K9" s="4"/>
      <c r="L9" s="4"/>
      <c r="M9" s="4"/>
      <c r="N9" s="4"/>
      <c r="O9" s="32"/>
      <c r="P9" s="3" t="s">
        <v>14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18"/>
      <c r="H10" s="119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18"/>
      <c r="H11" s="119"/>
      <c r="I11" s="4"/>
      <c r="J11" s="29"/>
      <c r="K11" s="4"/>
      <c r="L11" s="4"/>
      <c r="M11" s="4"/>
      <c r="N11" s="4"/>
      <c r="O11" s="33"/>
      <c r="R11" t="s">
        <v>14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18"/>
      <c r="H12" s="119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14</v>
      </c>
      <c r="G13" s="118"/>
      <c r="H13" s="119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14</v>
      </c>
      <c r="G14" s="118"/>
      <c r="H14" s="119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18"/>
      <c r="H15" s="119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9">
        <v>0.33333333333333331</v>
      </c>
      <c r="C16" s="82">
        <v>4828686</v>
      </c>
      <c r="D16" s="40">
        <f>+C16-C8</f>
        <v>1711</v>
      </c>
      <c r="E16" s="93">
        <f>+D16*1000/14/3600</f>
        <v>33.948412698412696</v>
      </c>
      <c r="F16" s="45"/>
      <c r="G16" s="131" t="s">
        <v>14</v>
      </c>
      <c r="H16" s="132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31">
        <v>0</v>
      </c>
      <c r="F17" s="10"/>
      <c r="G17" s="118"/>
      <c r="H17" s="119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18"/>
      <c r="H18" s="119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18"/>
      <c r="H19" s="119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18"/>
      <c r="H20" s="119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9">
        <v>0.54166666666666663</v>
      </c>
      <c r="C21" s="82">
        <v>4829309</v>
      </c>
      <c r="D21" s="40">
        <f>+C21-C16</f>
        <v>623</v>
      </c>
      <c r="E21" s="93">
        <f>+D21*1000/5/3600</f>
        <v>34.611111111111114</v>
      </c>
      <c r="F21" s="45"/>
      <c r="G21" s="131"/>
      <c r="H21" s="132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1"/>
      <c r="G22" s="118"/>
      <c r="H22" s="119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18"/>
      <c r="H23" s="119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44"/>
      <c r="G24" s="118"/>
      <c r="H24" s="119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18"/>
      <c r="H25" s="119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9">
        <v>0.75</v>
      </c>
      <c r="C26" s="82">
        <v>4829905</v>
      </c>
      <c r="D26" s="40">
        <f>+C26-C21</f>
        <v>596</v>
      </c>
      <c r="E26" s="93">
        <f>+D26*1000/5/3600</f>
        <v>33.111111111111114</v>
      </c>
      <c r="F26" s="41"/>
      <c r="G26" s="131"/>
      <c r="H26" s="132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18"/>
      <c r="H27" s="119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18"/>
      <c r="H28" s="119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18"/>
      <c r="H29" s="119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18"/>
      <c r="H30" s="119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18"/>
      <c r="H31" s="119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20"/>
      <c r="H32" s="121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30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8:H28"/>
    <mergeCell ref="G29:H29"/>
    <mergeCell ref="G30:H30"/>
    <mergeCell ref="G31:H31"/>
    <mergeCell ref="G32:H32"/>
  </mergeCells>
  <conditionalFormatting sqref="N9:N32">
    <cfRule type="cellIs" dxfId="3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B1:R43"/>
  <sheetViews>
    <sheetView showGridLines="0" showWhiteSpace="0" topLeftCell="A8" zoomScale="70" zoomScaleNormal="70" zoomScalePageLayoutView="70" workbookViewId="0">
      <selection activeCell="C8" sqref="C8"/>
    </sheetView>
  </sheetViews>
  <sheetFormatPr baseColWidth="10" defaultColWidth="11.453125" defaultRowHeight="14.5" x14ac:dyDescent="0.35"/>
  <cols>
    <col min="1" max="1" width="1.26953125" customWidth="1"/>
    <col min="2" max="2" width="24.7265625" bestFit="1" customWidth="1"/>
    <col min="3" max="5" width="18.7265625" customWidth="1"/>
    <col min="6" max="6" width="93.54296875" customWidth="1"/>
    <col min="7" max="7" width="10.7265625" customWidth="1"/>
    <col min="8" max="8" width="14.453125" customWidth="1"/>
    <col min="9" max="9" width="10.7265625" customWidth="1"/>
    <col min="10" max="10" width="2.7265625" customWidth="1"/>
    <col min="11" max="11" width="10.7265625" customWidth="1"/>
    <col min="12" max="12" width="14.54296875" customWidth="1"/>
    <col min="13" max="13" width="10.7265625" customWidth="1"/>
    <col min="14" max="14" width="18" customWidth="1"/>
    <col min="15" max="15" width="68.7265625" customWidth="1"/>
  </cols>
  <sheetData>
    <row r="1" spans="2:18" ht="15" customHeight="1" thickBot="1" x14ac:dyDescent="0.4">
      <c r="C1" t="s">
        <v>14</v>
      </c>
    </row>
    <row r="2" spans="2:18" ht="18.75" customHeight="1" x14ac:dyDescent="0.35">
      <c r="B2" s="137"/>
      <c r="C2" s="138"/>
      <c r="D2" s="122" t="s">
        <v>23</v>
      </c>
      <c r="E2" s="123"/>
      <c r="F2" s="123"/>
      <c r="G2" s="123"/>
      <c r="H2" s="124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39"/>
      <c r="C3" s="140"/>
      <c r="D3" s="125"/>
      <c r="E3" s="126"/>
      <c r="F3" s="126"/>
      <c r="G3" s="126"/>
      <c r="H3" s="127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28" t="s">
        <v>24</v>
      </c>
      <c r="E5" s="129"/>
      <c r="F5" s="129"/>
      <c r="G5" s="129"/>
      <c r="H5" s="130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>
        <v>45871</v>
      </c>
      <c r="C7" s="22" t="s">
        <v>25</v>
      </c>
      <c r="D7" s="23" t="s">
        <v>26</v>
      </c>
      <c r="E7" s="24" t="s">
        <v>13</v>
      </c>
      <c r="F7" s="25" t="s">
        <v>27</v>
      </c>
      <c r="G7" s="133" t="s">
        <v>28</v>
      </c>
      <c r="H7" s="134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29</v>
      </c>
      <c r="C8" s="82">
        <f>+'Día 1'!C26</f>
        <v>4754310</v>
      </c>
      <c r="D8" s="28" t="s">
        <v>14</v>
      </c>
      <c r="E8" s="28"/>
      <c r="F8" s="8"/>
      <c r="G8" s="135"/>
      <c r="H8" s="136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 t="s">
        <v>14</v>
      </c>
      <c r="E9" s="31" t="s">
        <v>14</v>
      </c>
      <c r="F9" s="9" t="s">
        <v>14</v>
      </c>
      <c r="G9" s="118"/>
      <c r="H9" s="119"/>
      <c r="I9" s="4"/>
      <c r="J9" s="29"/>
      <c r="K9" s="4"/>
      <c r="L9" s="4"/>
      <c r="M9" s="4"/>
      <c r="N9" s="4"/>
      <c r="O9" s="32"/>
      <c r="P9" s="3" t="s">
        <v>14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18"/>
      <c r="H10" s="119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18" t="s">
        <v>14</v>
      </c>
      <c r="H11" s="119"/>
      <c r="I11" s="4"/>
      <c r="J11" s="29"/>
      <c r="K11" s="4"/>
      <c r="L11" s="4"/>
      <c r="M11" s="4"/>
      <c r="N11" s="4"/>
      <c r="O11" s="33"/>
      <c r="R11" t="s">
        <v>14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 t="s">
        <v>14</v>
      </c>
      <c r="G12" s="118"/>
      <c r="H12" s="119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14</v>
      </c>
      <c r="G13" s="118"/>
      <c r="H13" s="119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14</v>
      </c>
      <c r="G14" s="118"/>
      <c r="H14" s="119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18"/>
      <c r="H15" s="119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9">
        <v>0.33333333333333331</v>
      </c>
      <c r="C16" s="82">
        <v>4755956</v>
      </c>
      <c r="D16" s="40">
        <f>+C16-C8</f>
        <v>1646</v>
      </c>
      <c r="E16" s="93">
        <f>+D16*1000/14/3600</f>
        <v>32.658730158730158</v>
      </c>
      <c r="F16" s="41"/>
      <c r="G16" s="131"/>
      <c r="H16" s="132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31">
        <v>0</v>
      </c>
      <c r="F17" s="10"/>
      <c r="G17" s="118"/>
      <c r="H17" s="119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18"/>
      <c r="H18" s="119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18"/>
      <c r="H19" s="119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86"/>
      <c r="G20" s="141"/>
      <c r="H20" s="142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9">
        <v>0.54166666666666663</v>
      </c>
      <c r="C21" s="82">
        <v>4756534</v>
      </c>
      <c r="D21" s="40">
        <f>+C21-C16</f>
        <v>578</v>
      </c>
      <c r="E21" s="94">
        <f>+D21*1000/5/3600</f>
        <v>32.111111111111114</v>
      </c>
      <c r="F21" s="41"/>
      <c r="G21" s="143"/>
      <c r="H21" s="144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87"/>
      <c r="G22" s="135"/>
      <c r="H22" s="136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18"/>
      <c r="H23" s="119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18"/>
      <c r="H24" s="119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18"/>
      <c r="H25" s="119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9">
        <v>0.75</v>
      </c>
      <c r="C26" s="82">
        <v>4757137</v>
      </c>
      <c r="D26" s="40">
        <f>+C26-C21</f>
        <v>603</v>
      </c>
      <c r="E26" s="93">
        <f>+D26*1000/5/3600</f>
        <v>33.5</v>
      </c>
      <c r="F26" s="41"/>
      <c r="G26" s="131"/>
      <c r="H26" s="132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18"/>
      <c r="H27" s="119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18"/>
      <c r="H28" s="119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18"/>
      <c r="H29" s="119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18"/>
      <c r="H30" s="119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18"/>
      <c r="H31" s="119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20"/>
      <c r="H32" s="121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30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8:H28"/>
    <mergeCell ref="G29:H29"/>
    <mergeCell ref="G30:H30"/>
    <mergeCell ref="G31:H31"/>
    <mergeCell ref="G32:H32"/>
  </mergeCells>
  <conditionalFormatting sqref="N9:N32">
    <cfRule type="cellIs" dxfId="29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43"/>
  <sheetViews>
    <sheetView showGridLines="0" showWhiteSpace="0" topLeftCell="A6" zoomScale="70" zoomScaleNormal="70" zoomScalePageLayoutView="70" workbookViewId="0">
      <selection activeCell="C8" sqref="C8"/>
    </sheetView>
  </sheetViews>
  <sheetFormatPr baseColWidth="10" defaultColWidth="11.453125" defaultRowHeight="14.5" x14ac:dyDescent="0.35"/>
  <cols>
    <col min="1" max="1" width="1.26953125" customWidth="1"/>
    <col min="2" max="2" width="25.81640625" bestFit="1" customWidth="1"/>
    <col min="3" max="5" width="18.7265625" customWidth="1"/>
    <col min="6" max="6" width="93.54296875" customWidth="1"/>
    <col min="7" max="7" width="10.7265625" customWidth="1"/>
    <col min="8" max="8" width="14.453125" customWidth="1"/>
    <col min="9" max="9" width="10.7265625" customWidth="1"/>
    <col min="10" max="10" width="2.7265625" customWidth="1"/>
    <col min="11" max="11" width="10.7265625" customWidth="1"/>
    <col min="12" max="12" width="14.54296875" customWidth="1"/>
    <col min="13" max="13" width="10.7265625" customWidth="1"/>
    <col min="14" max="14" width="18" customWidth="1"/>
    <col min="15" max="15" width="68.7265625" customWidth="1"/>
  </cols>
  <sheetData>
    <row r="1" spans="2:18" ht="15" customHeight="1" thickBot="1" x14ac:dyDescent="0.4">
      <c r="C1" t="s">
        <v>14</v>
      </c>
    </row>
    <row r="2" spans="2:18" ht="18.75" customHeight="1" x14ac:dyDescent="0.35">
      <c r="B2" s="137"/>
      <c r="C2" s="138"/>
      <c r="D2" s="122" t="s">
        <v>23</v>
      </c>
      <c r="E2" s="123"/>
      <c r="F2" s="123"/>
      <c r="G2" s="123"/>
      <c r="H2" s="124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39"/>
      <c r="C3" s="140"/>
      <c r="D3" s="125"/>
      <c r="E3" s="126"/>
      <c r="F3" s="126"/>
      <c r="G3" s="126"/>
      <c r="H3" s="127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28" t="s">
        <v>24</v>
      </c>
      <c r="E5" s="129"/>
      <c r="F5" s="129"/>
      <c r="G5" s="129"/>
      <c r="H5" s="130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 t="s">
        <v>51</v>
      </c>
      <c r="C7" s="22" t="s">
        <v>25</v>
      </c>
      <c r="D7" s="23" t="s">
        <v>26</v>
      </c>
      <c r="E7" s="24" t="s">
        <v>13</v>
      </c>
      <c r="F7" s="25" t="s">
        <v>27</v>
      </c>
      <c r="G7" s="133" t="s">
        <v>28</v>
      </c>
      <c r="H7" s="134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29</v>
      </c>
      <c r="C8" s="82">
        <f>+'Día 28'!C26</f>
        <v>4829905</v>
      </c>
      <c r="D8" s="28" t="s">
        <v>14</v>
      </c>
      <c r="E8" s="28"/>
      <c r="F8" s="8" t="s">
        <v>14</v>
      </c>
      <c r="G8" s="135"/>
      <c r="H8" s="136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 t="s">
        <v>14</v>
      </c>
      <c r="E9" s="31" t="s">
        <v>14</v>
      </c>
      <c r="F9" s="9" t="s">
        <v>14</v>
      </c>
      <c r="G9" s="118"/>
      <c r="H9" s="119"/>
      <c r="I9" s="4"/>
      <c r="J9" s="29"/>
      <c r="K9" s="4"/>
      <c r="L9" s="4"/>
      <c r="M9" s="4"/>
      <c r="N9" s="4"/>
      <c r="O9" s="32"/>
      <c r="P9" s="3" t="s">
        <v>14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18"/>
      <c r="H10" s="119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18"/>
      <c r="H11" s="119"/>
      <c r="I11" s="4"/>
      <c r="J11" s="29"/>
      <c r="K11" s="4"/>
      <c r="L11" s="4"/>
      <c r="M11" s="4"/>
      <c r="N11" s="4"/>
      <c r="O11" s="33"/>
      <c r="R11" t="s">
        <v>14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18"/>
      <c r="H12" s="119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14</v>
      </c>
      <c r="G13" s="118"/>
      <c r="H13" s="119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14</v>
      </c>
      <c r="G14" s="118"/>
      <c r="H14" s="119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18"/>
      <c r="H15" s="119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9">
        <v>0.33333333333333331</v>
      </c>
      <c r="C16" s="82">
        <v>4831635</v>
      </c>
      <c r="D16" s="40">
        <f>+C16-C8</f>
        <v>1730</v>
      </c>
      <c r="E16" s="98">
        <f>+D16*1000/14/3600</f>
        <v>34.325396825396822</v>
      </c>
      <c r="F16" s="45" t="s">
        <v>14</v>
      </c>
      <c r="G16" s="131" t="s">
        <v>14</v>
      </c>
      <c r="H16" s="132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31">
        <v>0</v>
      </c>
      <c r="F17" s="10"/>
      <c r="G17" s="118"/>
      <c r="H17" s="119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18"/>
      <c r="H18" s="119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18"/>
      <c r="H19" s="119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18"/>
      <c r="H20" s="119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9">
        <v>0.54166666666666663</v>
      </c>
      <c r="C21" s="82">
        <v>4832259</v>
      </c>
      <c r="D21" s="40">
        <f>+C21-C16</f>
        <v>624</v>
      </c>
      <c r="E21" s="98">
        <f>+D21*1000/5/3600</f>
        <v>34.666666666666664</v>
      </c>
      <c r="F21" s="45"/>
      <c r="G21" s="131"/>
      <c r="H21" s="132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1"/>
      <c r="G22" s="118"/>
      <c r="H22" s="119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18"/>
      <c r="H23" s="119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44"/>
      <c r="G24" s="118"/>
      <c r="H24" s="119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18"/>
      <c r="H25" s="119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9">
        <v>0.75</v>
      </c>
      <c r="C26" s="82">
        <v>4832843</v>
      </c>
      <c r="D26" s="40">
        <f>+C26-C21</f>
        <v>584</v>
      </c>
      <c r="E26" s="98">
        <f>+D26*1000/5/3600</f>
        <v>32.444444444444443</v>
      </c>
      <c r="F26" s="41"/>
      <c r="G26" s="131"/>
      <c r="H26" s="132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18"/>
      <c r="H27" s="119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18"/>
      <c r="H28" s="119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18"/>
      <c r="H29" s="119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18"/>
      <c r="H30" s="119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18"/>
      <c r="H31" s="119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20"/>
      <c r="H32" s="121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30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8:H28"/>
    <mergeCell ref="G29:H29"/>
    <mergeCell ref="G30:H30"/>
    <mergeCell ref="G31:H31"/>
    <mergeCell ref="G32:H32"/>
  </mergeCells>
  <conditionalFormatting sqref="N9:N32">
    <cfRule type="cellIs" dxfId="2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43"/>
  <sheetViews>
    <sheetView showGridLines="0" showWhiteSpace="0" topLeftCell="A4" zoomScale="70" zoomScaleNormal="70" zoomScalePageLayoutView="70" workbookViewId="0">
      <selection activeCell="C8" sqref="C8"/>
    </sheetView>
  </sheetViews>
  <sheetFormatPr baseColWidth="10" defaultColWidth="11.453125" defaultRowHeight="14.5" x14ac:dyDescent="0.35"/>
  <cols>
    <col min="1" max="1" width="1.26953125" customWidth="1"/>
    <col min="2" max="2" width="25.81640625" bestFit="1" customWidth="1"/>
    <col min="3" max="5" width="18.7265625" customWidth="1"/>
    <col min="6" max="6" width="93.54296875" customWidth="1"/>
    <col min="7" max="7" width="10.7265625" customWidth="1"/>
    <col min="8" max="8" width="14.453125" customWidth="1"/>
    <col min="9" max="9" width="10.7265625" customWidth="1"/>
    <col min="10" max="10" width="2.7265625" customWidth="1"/>
    <col min="11" max="11" width="10.7265625" customWidth="1"/>
    <col min="12" max="12" width="14.54296875" customWidth="1"/>
    <col min="13" max="13" width="10.7265625" customWidth="1"/>
    <col min="14" max="14" width="18" customWidth="1"/>
    <col min="15" max="15" width="68.7265625" customWidth="1"/>
  </cols>
  <sheetData>
    <row r="1" spans="2:18" ht="15" customHeight="1" thickBot="1" x14ac:dyDescent="0.4">
      <c r="C1" t="s">
        <v>14</v>
      </c>
    </row>
    <row r="2" spans="2:18" ht="18.75" customHeight="1" x14ac:dyDescent="0.35">
      <c r="B2" s="137"/>
      <c r="C2" s="138"/>
      <c r="D2" s="122" t="s">
        <v>23</v>
      </c>
      <c r="E2" s="123"/>
      <c r="F2" s="123"/>
      <c r="G2" s="123"/>
      <c r="H2" s="124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39"/>
      <c r="C3" s="140"/>
      <c r="D3" s="125"/>
      <c r="E3" s="126"/>
      <c r="F3" s="126"/>
      <c r="G3" s="126"/>
      <c r="H3" s="127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28" t="s">
        <v>24</v>
      </c>
      <c r="E5" s="129"/>
      <c r="F5" s="129"/>
      <c r="G5" s="129"/>
      <c r="H5" s="130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 t="s">
        <v>52</v>
      </c>
      <c r="C7" s="22" t="s">
        <v>25</v>
      </c>
      <c r="D7" s="23" t="s">
        <v>26</v>
      </c>
      <c r="E7" s="24" t="s">
        <v>13</v>
      </c>
      <c r="F7" s="25" t="s">
        <v>27</v>
      </c>
      <c r="G7" s="133" t="s">
        <v>28</v>
      </c>
      <c r="H7" s="134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29</v>
      </c>
      <c r="C8" s="82">
        <f>+'Día 29'!C26</f>
        <v>4832843</v>
      </c>
      <c r="D8" s="28" t="s">
        <v>14</v>
      </c>
      <c r="E8" s="28"/>
      <c r="F8" s="8" t="s">
        <v>14</v>
      </c>
      <c r="G8" s="135"/>
      <c r="H8" s="136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/>
      <c r="D9" s="31" t="s">
        <v>14</v>
      </c>
      <c r="E9" s="31" t="s">
        <v>14</v>
      </c>
      <c r="F9" s="9" t="s">
        <v>14</v>
      </c>
      <c r="G9" s="118"/>
      <c r="H9" s="119"/>
      <c r="I9" s="4"/>
      <c r="J9" s="29"/>
      <c r="K9" s="4"/>
      <c r="L9" s="4"/>
      <c r="M9" s="4"/>
      <c r="N9" s="4"/>
      <c r="O9" s="32"/>
      <c r="P9" s="3" t="s">
        <v>14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18"/>
      <c r="H10" s="119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18"/>
      <c r="H11" s="119"/>
      <c r="I11" s="4"/>
      <c r="J11" s="29"/>
      <c r="K11" s="4"/>
      <c r="L11" s="4"/>
      <c r="M11" s="4"/>
      <c r="N11" s="4"/>
      <c r="O11" s="33"/>
      <c r="R11" t="s">
        <v>14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18"/>
      <c r="H12" s="119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14</v>
      </c>
      <c r="G13" s="118"/>
      <c r="H13" s="119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14</v>
      </c>
      <c r="G14" s="118"/>
      <c r="H14" s="119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18"/>
      <c r="H15" s="119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9">
        <v>0.33333333333333331</v>
      </c>
      <c r="C16" s="82">
        <v>4834462</v>
      </c>
      <c r="D16" s="40">
        <f>+C16-C8</f>
        <v>1619</v>
      </c>
      <c r="E16" s="93">
        <f>+D16*1000/14/3600</f>
        <v>32.123015873015873</v>
      </c>
      <c r="F16" s="45" t="s">
        <v>14</v>
      </c>
      <c r="G16" s="131" t="s">
        <v>14</v>
      </c>
      <c r="H16" s="132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31">
        <v>0</v>
      </c>
      <c r="F17" s="10"/>
      <c r="G17" s="118"/>
      <c r="H17" s="119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18"/>
      <c r="H18" s="119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18"/>
      <c r="H19" s="119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18"/>
      <c r="H20" s="119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9">
        <v>0.54166666666666663</v>
      </c>
      <c r="C21" s="82">
        <v>4834948</v>
      </c>
      <c r="D21" s="40">
        <f>+C21-C16</f>
        <v>486</v>
      </c>
      <c r="E21" s="93">
        <f>+D21*1000/5/3600</f>
        <v>27</v>
      </c>
      <c r="F21" s="45"/>
      <c r="G21" s="131"/>
      <c r="H21" s="132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1"/>
      <c r="G22" s="118"/>
      <c r="H22" s="119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18"/>
      <c r="H23" s="119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44"/>
      <c r="G24" s="118"/>
      <c r="H24" s="119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18"/>
      <c r="H25" s="119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9">
        <v>0.75</v>
      </c>
      <c r="C26" s="82">
        <v>4835548</v>
      </c>
      <c r="D26" s="40">
        <f>+C26-C21</f>
        <v>600</v>
      </c>
      <c r="E26" s="93">
        <f>+D26*1000/5/3600</f>
        <v>33.333333333333336</v>
      </c>
      <c r="F26" s="41"/>
      <c r="G26" s="131"/>
      <c r="H26" s="132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18"/>
      <c r="H27" s="119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18"/>
      <c r="H28" s="119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18"/>
      <c r="H29" s="119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18"/>
      <c r="H30" s="119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18"/>
      <c r="H31" s="119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20"/>
      <c r="H32" s="121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30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8:H28"/>
    <mergeCell ref="G29:H29"/>
    <mergeCell ref="G30:H30"/>
    <mergeCell ref="G31:H31"/>
    <mergeCell ref="G32:H32"/>
  </mergeCells>
  <conditionalFormatting sqref="N9:N32">
    <cfRule type="cellIs" dxfId="1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43"/>
  <sheetViews>
    <sheetView showGridLines="0" showWhiteSpace="0" topLeftCell="A7" zoomScale="70" zoomScaleNormal="70" zoomScalePageLayoutView="70" workbookViewId="0">
      <selection activeCell="C26" sqref="C26"/>
    </sheetView>
  </sheetViews>
  <sheetFormatPr baseColWidth="10" defaultColWidth="11.453125" defaultRowHeight="14.5" x14ac:dyDescent="0.35"/>
  <cols>
    <col min="1" max="1" width="1.26953125" customWidth="1"/>
    <col min="2" max="2" width="25.81640625" bestFit="1" customWidth="1"/>
    <col min="3" max="5" width="18.7265625" customWidth="1"/>
    <col min="6" max="6" width="93.54296875" customWidth="1"/>
    <col min="7" max="7" width="10.7265625" customWidth="1"/>
    <col min="8" max="8" width="14.453125" customWidth="1"/>
    <col min="9" max="9" width="10.7265625" customWidth="1"/>
    <col min="10" max="10" width="2.7265625" customWidth="1"/>
    <col min="11" max="11" width="10.7265625" customWidth="1"/>
    <col min="12" max="12" width="14.54296875" customWidth="1"/>
    <col min="13" max="13" width="10.7265625" customWidth="1"/>
    <col min="14" max="14" width="18" customWidth="1"/>
    <col min="15" max="15" width="68.7265625" customWidth="1"/>
  </cols>
  <sheetData>
    <row r="1" spans="2:18" ht="15" customHeight="1" thickBot="1" x14ac:dyDescent="0.4">
      <c r="C1" t="s">
        <v>14</v>
      </c>
    </row>
    <row r="2" spans="2:18" ht="18.75" customHeight="1" x14ac:dyDescent="0.35">
      <c r="B2" s="137"/>
      <c r="C2" s="138"/>
      <c r="D2" s="122" t="s">
        <v>23</v>
      </c>
      <c r="E2" s="123"/>
      <c r="F2" s="123"/>
      <c r="G2" s="123"/>
      <c r="H2" s="124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39"/>
      <c r="C3" s="140"/>
      <c r="D3" s="125"/>
      <c r="E3" s="126"/>
      <c r="F3" s="126"/>
      <c r="G3" s="126"/>
      <c r="H3" s="127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28" t="s">
        <v>24</v>
      </c>
      <c r="E5" s="129"/>
      <c r="F5" s="129"/>
      <c r="G5" s="129"/>
      <c r="H5" s="130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 t="s">
        <v>53</v>
      </c>
      <c r="C7" s="100" t="s">
        <v>25</v>
      </c>
      <c r="D7" s="23" t="s">
        <v>26</v>
      </c>
      <c r="E7" s="24" t="s">
        <v>13</v>
      </c>
      <c r="F7" s="25" t="s">
        <v>27</v>
      </c>
      <c r="G7" s="133" t="s">
        <v>28</v>
      </c>
      <c r="H7" s="134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29</v>
      </c>
      <c r="C8" s="101">
        <f>+'Día 30'!C26</f>
        <v>4835548</v>
      </c>
      <c r="D8" s="28" t="s">
        <v>14</v>
      </c>
      <c r="E8" s="28"/>
      <c r="F8" s="8" t="s">
        <v>14</v>
      </c>
      <c r="G8" s="135"/>
      <c r="H8" s="136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 t="s">
        <v>14</v>
      </c>
      <c r="E9" s="31" t="s">
        <v>14</v>
      </c>
      <c r="F9" s="9" t="s">
        <v>14</v>
      </c>
      <c r="G9" s="118"/>
      <c r="H9" s="119"/>
      <c r="I9" s="4"/>
      <c r="J9" s="29"/>
      <c r="K9" s="4"/>
      <c r="L9" s="4"/>
      <c r="M9" s="4"/>
      <c r="N9" s="4"/>
      <c r="O9" s="32"/>
      <c r="P9" s="3" t="s">
        <v>14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18"/>
      <c r="H10" s="119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18"/>
      <c r="H11" s="119"/>
      <c r="I11" s="4"/>
      <c r="J11" s="29"/>
      <c r="K11" s="4"/>
      <c r="L11" s="4"/>
      <c r="M11" s="4"/>
      <c r="N11" s="4"/>
      <c r="O11" s="33"/>
      <c r="R11" t="s">
        <v>14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18"/>
      <c r="H12" s="119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14</v>
      </c>
      <c r="G13" s="118"/>
      <c r="H13" s="119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14</v>
      </c>
      <c r="G14" s="118"/>
      <c r="H14" s="119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18"/>
      <c r="H15" s="119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9">
        <v>0.33333333333333331</v>
      </c>
      <c r="C16" s="101">
        <v>4837254</v>
      </c>
      <c r="D16" s="40">
        <f>+C16-C8</f>
        <v>1706</v>
      </c>
      <c r="E16" s="93">
        <f>+D16*1000/14/3600</f>
        <v>33.849206349206348</v>
      </c>
      <c r="F16" s="45" t="s">
        <v>14</v>
      </c>
      <c r="G16" s="131" t="s">
        <v>14</v>
      </c>
      <c r="H16" s="132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/>
      <c r="E17" s="31">
        <v>0</v>
      </c>
      <c r="F17" s="10"/>
      <c r="G17" s="118"/>
      <c r="H17" s="119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18"/>
      <c r="H18" s="119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18"/>
      <c r="H19" s="119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18"/>
      <c r="H20" s="119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9">
        <v>0.54166666666666663</v>
      </c>
      <c r="C21" s="82">
        <v>4837859</v>
      </c>
      <c r="D21" s="40">
        <f>+C21-C16</f>
        <v>605</v>
      </c>
      <c r="E21" s="93">
        <f>+D21*1000/5/3600</f>
        <v>33.611111111111114</v>
      </c>
      <c r="F21" s="45"/>
      <c r="G21" s="131"/>
      <c r="H21" s="132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1"/>
      <c r="G22" s="118"/>
      <c r="H22" s="119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18"/>
      <c r="H23" s="119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44"/>
      <c r="G24" s="118"/>
      <c r="H24" s="119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18"/>
      <c r="H25" s="119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9">
        <v>0.75</v>
      </c>
      <c r="C26" s="101">
        <v>4838454</v>
      </c>
      <c r="D26" s="40">
        <f>+C26-C21</f>
        <v>595</v>
      </c>
      <c r="E26" s="93">
        <f>+D26*1000/5/3600</f>
        <v>33.055555555555557</v>
      </c>
      <c r="F26" s="41"/>
      <c r="G26" s="131"/>
      <c r="H26" s="132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18"/>
      <c r="H27" s="119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18"/>
      <c r="H28" s="119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18"/>
      <c r="H29" s="119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18"/>
      <c r="H30" s="119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18"/>
      <c r="H31" s="119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20"/>
      <c r="H32" s="121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30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8:H28"/>
    <mergeCell ref="G29:H29"/>
    <mergeCell ref="G30:H30"/>
    <mergeCell ref="G31:H31"/>
    <mergeCell ref="G32:H32"/>
  </mergeCells>
  <conditionalFormatting sqref="N9:N32">
    <cfRule type="cellIs" dxfId="0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B1:R43"/>
  <sheetViews>
    <sheetView showGridLines="0" showWhiteSpace="0" topLeftCell="A4" zoomScale="70" zoomScaleNormal="70" zoomScalePageLayoutView="70" workbookViewId="0">
      <selection activeCell="C8" sqref="C8"/>
    </sheetView>
  </sheetViews>
  <sheetFormatPr baseColWidth="10" defaultColWidth="11.453125" defaultRowHeight="14.5" x14ac:dyDescent="0.35"/>
  <cols>
    <col min="1" max="1" width="1.26953125" customWidth="1"/>
    <col min="2" max="2" width="24.7265625" bestFit="1" customWidth="1"/>
    <col min="3" max="5" width="18.7265625" customWidth="1"/>
    <col min="6" max="6" width="93.54296875" customWidth="1"/>
    <col min="7" max="7" width="10.7265625" customWidth="1"/>
    <col min="8" max="8" width="14.453125" customWidth="1"/>
    <col min="9" max="9" width="10.7265625" customWidth="1"/>
    <col min="10" max="10" width="2.7265625" customWidth="1"/>
    <col min="11" max="11" width="10.7265625" customWidth="1"/>
    <col min="12" max="12" width="14.54296875" customWidth="1"/>
    <col min="13" max="13" width="10.7265625" customWidth="1"/>
    <col min="14" max="14" width="18" customWidth="1"/>
    <col min="15" max="15" width="68.7265625" customWidth="1"/>
  </cols>
  <sheetData>
    <row r="1" spans="2:18" ht="15" customHeight="1" thickBot="1" x14ac:dyDescent="0.4">
      <c r="C1" t="s">
        <v>14</v>
      </c>
    </row>
    <row r="2" spans="2:18" ht="18.75" customHeight="1" x14ac:dyDescent="0.35">
      <c r="B2" s="137"/>
      <c r="C2" s="138"/>
      <c r="D2" s="122" t="s">
        <v>23</v>
      </c>
      <c r="E2" s="123"/>
      <c r="F2" s="123"/>
      <c r="G2" s="123"/>
      <c r="H2" s="124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39"/>
      <c r="C3" s="140"/>
      <c r="D3" s="125"/>
      <c r="E3" s="126"/>
      <c r="F3" s="126"/>
      <c r="G3" s="126"/>
      <c r="H3" s="127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28" t="s">
        <v>24</v>
      </c>
      <c r="E5" s="129"/>
      <c r="F5" s="129"/>
      <c r="G5" s="129"/>
      <c r="H5" s="130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>
        <v>45872</v>
      </c>
      <c r="C7" s="22" t="s">
        <v>25</v>
      </c>
      <c r="D7" s="23" t="s">
        <v>26</v>
      </c>
      <c r="E7" s="24" t="s">
        <v>13</v>
      </c>
      <c r="F7" s="25" t="s">
        <v>27</v>
      </c>
      <c r="G7" s="133" t="s">
        <v>28</v>
      </c>
      <c r="H7" s="134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29</v>
      </c>
      <c r="C8" s="82">
        <f>+'Día 2'!C26</f>
        <v>4757137</v>
      </c>
      <c r="D8" s="28" t="s">
        <v>14</v>
      </c>
      <c r="E8" s="28"/>
      <c r="F8" s="8"/>
      <c r="G8" s="135"/>
      <c r="H8" s="136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>
        <v>0</v>
      </c>
      <c r="E9" s="31">
        <v>0</v>
      </c>
      <c r="F9" s="9" t="s">
        <v>14</v>
      </c>
      <c r="G9" s="118"/>
      <c r="H9" s="119"/>
      <c r="I9" s="4"/>
      <c r="J9" s="29"/>
      <c r="K9" s="4"/>
      <c r="L9" s="4"/>
      <c r="M9" s="4"/>
      <c r="N9" s="4"/>
      <c r="O9" s="32"/>
      <c r="P9" s="3" t="s">
        <v>14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18"/>
      <c r="H10" s="119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18"/>
      <c r="H11" s="119"/>
      <c r="I11" s="4"/>
      <c r="J11" s="29"/>
      <c r="K11" s="4"/>
      <c r="L11" s="4"/>
      <c r="M11" s="4"/>
      <c r="N11" s="4"/>
      <c r="O11" s="33"/>
      <c r="R11" t="s">
        <v>14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18"/>
      <c r="H12" s="119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14</v>
      </c>
      <c r="G13" s="118"/>
      <c r="H13" s="119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14</v>
      </c>
      <c r="G14" s="118"/>
      <c r="H14" s="119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18"/>
      <c r="H15" s="119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9">
        <v>0.33333333333333331</v>
      </c>
      <c r="C16" s="82">
        <v>4758806</v>
      </c>
      <c r="D16" s="40">
        <f>+C16-C8</f>
        <v>1669</v>
      </c>
      <c r="E16" s="93">
        <f>+D16*1000/14/3600</f>
        <v>33.115079365079367</v>
      </c>
      <c r="F16" s="41"/>
      <c r="G16" s="131"/>
      <c r="H16" s="132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31">
        <v>0</v>
      </c>
      <c r="F17" s="10"/>
      <c r="G17" s="118"/>
      <c r="H17" s="119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18"/>
      <c r="H18" s="119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18"/>
      <c r="H19" s="119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18"/>
      <c r="H20" s="119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9">
        <v>0.54166666666666663</v>
      </c>
      <c r="C21" s="82">
        <v>4759412</v>
      </c>
      <c r="D21" s="40">
        <f>+C21-C16</f>
        <v>606</v>
      </c>
      <c r="E21" s="93">
        <f>+D21*1000/5/3600</f>
        <v>33.666666666666664</v>
      </c>
      <c r="F21" s="41"/>
      <c r="G21" s="131"/>
      <c r="H21" s="132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1"/>
      <c r="G22" s="118"/>
      <c r="H22" s="119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18"/>
      <c r="H23" s="119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18"/>
      <c r="H24" s="119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18"/>
      <c r="H25" s="119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9">
        <v>0.75</v>
      </c>
      <c r="C26" s="82">
        <v>4760004</v>
      </c>
      <c r="D26" s="40">
        <f>+C26-C21</f>
        <v>592</v>
      </c>
      <c r="E26" s="93">
        <f>+D26*1000/5/3600</f>
        <v>32.888888888888886</v>
      </c>
      <c r="F26" s="41"/>
      <c r="G26" s="131"/>
      <c r="H26" s="132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18"/>
      <c r="H27" s="119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18"/>
      <c r="H28" s="119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18"/>
      <c r="H29" s="119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18"/>
      <c r="H30" s="119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18"/>
      <c r="H31" s="119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20"/>
      <c r="H32" s="121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30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8:H28"/>
    <mergeCell ref="G29:H29"/>
    <mergeCell ref="G30:H30"/>
    <mergeCell ref="G31:H31"/>
    <mergeCell ref="G32:H32"/>
  </mergeCells>
  <conditionalFormatting sqref="N9:N32">
    <cfRule type="cellIs" dxfId="28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B1:R43"/>
  <sheetViews>
    <sheetView showGridLines="0" showWhiteSpace="0" topLeftCell="A5" zoomScale="70" zoomScaleNormal="70" zoomScalePageLayoutView="70" workbookViewId="0">
      <selection activeCell="C8" sqref="C8"/>
    </sheetView>
  </sheetViews>
  <sheetFormatPr baseColWidth="10" defaultColWidth="11.453125" defaultRowHeight="14.5" x14ac:dyDescent="0.35"/>
  <cols>
    <col min="1" max="1" width="1.26953125" customWidth="1"/>
    <col min="2" max="2" width="24.7265625" bestFit="1" customWidth="1"/>
    <col min="3" max="5" width="18.7265625" customWidth="1"/>
    <col min="6" max="6" width="93.54296875" customWidth="1"/>
    <col min="7" max="7" width="10.7265625" customWidth="1"/>
    <col min="8" max="8" width="14.453125" customWidth="1"/>
    <col min="9" max="9" width="10.7265625" customWidth="1"/>
    <col min="10" max="10" width="2.7265625" customWidth="1"/>
    <col min="11" max="11" width="10.7265625" customWidth="1"/>
    <col min="12" max="12" width="14.54296875" customWidth="1"/>
    <col min="13" max="13" width="10.7265625" customWidth="1"/>
    <col min="14" max="14" width="18" customWidth="1"/>
    <col min="15" max="15" width="68.7265625" customWidth="1"/>
  </cols>
  <sheetData>
    <row r="1" spans="2:18" ht="15" customHeight="1" thickBot="1" x14ac:dyDescent="0.4">
      <c r="C1" t="s">
        <v>14</v>
      </c>
    </row>
    <row r="2" spans="2:18" ht="18.75" customHeight="1" x14ac:dyDescent="0.35">
      <c r="B2" s="137"/>
      <c r="C2" s="138"/>
      <c r="D2" s="122" t="s">
        <v>23</v>
      </c>
      <c r="E2" s="123"/>
      <c r="F2" s="123"/>
      <c r="G2" s="123"/>
      <c r="H2" s="124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39"/>
      <c r="C3" s="140"/>
      <c r="D3" s="125"/>
      <c r="E3" s="126"/>
      <c r="F3" s="126"/>
      <c r="G3" s="126"/>
      <c r="H3" s="127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28" t="s">
        <v>24</v>
      </c>
      <c r="E5" s="129"/>
      <c r="F5" s="129"/>
      <c r="G5" s="129"/>
      <c r="H5" s="130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>
        <v>45873</v>
      </c>
      <c r="C7" s="22" t="s">
        <v>25</v>
      </c>
      <c r="D7" s="23" t="s">
        <v>26</v>
      </c>
      <c r="E7" s="24" t="s">
        <v>13</v>
      </c>
      <c r="F7" s="25" t="s">
        <v>27</v>
      </c>
      <c r="G7" s="133" t="s">
        <v>28</v>
      </c>
      <c r="H7" s="134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29</v>
      </c>
      <c r="C8" s="82">
        <f>+'Día 3'!C26</f>
        <v>4760004</v>
      </c>
      <c r="D8" s="28" t="s">
        <v>14</v>
      </c>
      <c r="E8" s="28"/>
      <c r="F8" s="8"/>
      <c r="G8" s="135"/>
      <c r="H8" s="136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 t="s">
        <v>14</v>
      </c>
      <c r="E9" s="31" t="s">
        <v>14</v>
      </c>
      <c r="F9" s="9" t="s">
        <v>14</v>
      </c>
      <c r="G9" s="118"/>
      <c r="H9" s="119"/>
      <c r="I9" s="4"/>
      <c r="J9" s="29"/>
      <c r="K9" s="4"/>
      <c r="L9" s="4"/>
      <c r="M9" s="4"/>
      <c r="N9" s="4"/>
      <c r="O9" s="32"/>
      <c r="P9" s="3" t="s">
        <v>14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18"/>
      <c r="H10" s="119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18"/>
      <c r="H11" s="119"/>
      <c r="I11" s="4"/>
      <c r="J11" s="29"/>
      <c r="K11" s="4"/>
      <c r="L11" s="4"/>
      <c r="M11" s="4"/>
      <c r="N11" s="4"/>
      <c r="O11" s="33"/>
      <c r="R11" t="s">
        <v>14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18"/>
      <c r="H12" s="119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14</v>
      </c>
      <c r="G13" s="118"/>
      <c r="H13" s="119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14</v>
      </c>
      <c r="G14" s="118"/>
      <c r="H14" s="119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18"/>
      <c r="H15" s="119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9">
        <v>0.33333333333333331</v>
      </c>
      <c r="C16" s="82">
        <v>4761677</v>
      </c>
      <c r="D16" s="40">
        <f>+C16-C8</f>
        <v>1673</v>
      </c>
      <c r="E16" s="93">
        <f>+D16*1000/14/3600</f>
        <v>33.194444444444443</v>
      </c>
      <c r="F16" s="41"/>
      <c r="G16" s="131"/>
      <c r="H16" s="132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31">
        <v>0</v>
      </c>
      <c r="F17" s="10"/>
      <c r="G17" s="118"/>
      <c r="H17" s="119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/>
      <c r="D18" s="31">
        <f t="shared" si="0"/>
        <v>0</v>
      </c>
      <c r="E18" s="31">
        <f t="shared" si="1"/>
        <v>0</v>
      </c>
      <c r="F18" s="10"/>
      <c r="G18" s="118"/>
      <c r="H18" s="119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 t="s">
        <v>14</v>
      </c>
      <c r="G19" s="118"/>
      <c r="H19" s="119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18"/>
      <c r="H20" s="119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9">
        <v>0.54166666666666663</v>
      </c>
      <c r="C21" s="82">
        <v>4762273</v>
      </c>
      <c r="D21" s="40">
        <f>+C21-C16</f>
        <v>596</v>
      </c>
      <c r="E21" s="93">
        <f>+D21*1000/5/3600</f>
        <v>33.111111111111114</v>
      </c>
      <c r="F21" s="41"/>
      <c r="G21" s="131"/>
      <c r="H21" s="132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1"/>
      <c r="G22" s="118"/>
      <c r="H22" s="119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18"/>
      <c r="H23" s="119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18"/>
      <c r="H24" s="119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18"/>
      <c r="H25" s="119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9">
        <v>0.75</v>
      </c>
      <c r="C26" s="82">
        <v>4762865</v>
      </c>
      <c r="D26" s="40">
        <f>+C26-C21</f>
        <v>592</v>
      </c>
      <c r="E26" s="93">
        <f>+D26*1000/5/3600</f>
        <v>32.888888888888886</v>
      </c>
      <c r="F26" s="41"/>
      <c r="G26" s="131"/>
      <c r="H26" s="132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18"/>
      <c r="H27" s="119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18"/>
      <c r="H28" s="119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18"/>
      <c r="H29" s="119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18"/>
      <c r="H30" s="119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18"/>
      <c r="H31" s="119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20"/>
      <c r="H32" s="121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30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8:H28"/>
    <mergeCell ref="G29:H29"/>
    <mergeCell ref="G30:H30"/>
    <mergeCell ref="G31:H31"/>
    <mergeCell ref="G32:H32"/>
  </mergeCells>
  <conditionalFormatting sqref="N9:N32">
    <cfRule type="cellIs" dxfId="27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B1:R43"/>
  <sheetViews>
    <sheetView showGridLines="0" showWhiteSpace="0" topLeftCell="A5" zoomScale="70" zoomScaleNormal="70" zoomScalePageLayoutView="70" workbookViewId="0">
      <selection activeCell="C8" sqref="C8"/>
    </sheetView>
  </sheetViews>
  <sheetFormatPr baseColWidth="10" defaultColWidth="11.453125" defaultRowHeight="14.5" x14ac:dyDescent="0.35"/>
  <cols>
    <col min="1" max="1" width="1.26953125" customWidth="1"/>
    <col min="2" max="2" width="24.7265625" bestFit="1" customWidth="1"/>
    <col min="3" max="5" width="18.7265625" customWidth="1"/>
    <col min="6" max="6" width="93.54296875" customWidth="1"/>
    <col min="7" max="7" width="10.7265625" customWidth="1"/>
    <col min="8" max="8" width="14.453125" customWidth="1"/>
    <col min="9" max="9" width="10.7265625" customWidth="1"/>
    <col min="10" max="10" width="2.7265625" customWidth="1"/>
    <col min="11" max="11" width="10.7265625" customWidth="1"/>
    <col min="12" max="12" width="14.54296875" customWidth="1"/>
    <col min="13" max="13" width="10.7265625" customWidth="1"/>
    <col min="14" max="14" width="18" customWidth="1"/>
    <col min="15" max="15" width="68.7265625" customWidth="1"/>
  </cols>
  <sheetData>
    <row r="1" spans="2:18" ht="15" customHeight="1" thickBot="1" x14ac:dyDescent="0.4">
      <c r="C1" t="s">
        <v>14</v>
      </c>
    </row>
    <row r="2" spans="2:18" ht="18.75" customHeight="1" x14ac:dyDescent="0.35">
      <c r="B2" s="137"/>
      <c r="C2" s="138"/>
      <c r="D2" s="122" t="s">
        <v>23</v>
      </c>
      <c r="E2" s="123"/>
      <c r="F2" s="123"/>
      <c r="G2" s="123"/>
      <c r="H2" s="124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39"/>
      <c r="C3" s="140"/>
      <c r="D3" s="125"/>
      <c r="E3" s="126"/>
      <c r="F3" s="126"/>
      <c r="G3" s="126"/>
      <c r="H3" s="127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28" t="s">
        <v>24</v>
      </c>
      <c r="E5" s="129"/>
      <c r="F5" s="129"/>
      <c r="G5" s="129"/>
      <c r="H5" s="130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>
        <v>45874</v>
      </c>
      <c r="C7" s="22" t="s">
        <v>25</v>
      </c>
      <c r="D7" s="23" t="s">
        <v>26</v>
      </c>
      <c r="E7" s="24" t="s">
        <v>13</v>
      </c>
      <c r="F7" s="25" t="s">
        <v>27</v>
      </c>
      <c r="G7" s="133" t="s">
        <v>28</v>
      </c>
      <c r="H7" s="134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29</v>
      </c>
      <c r="C8" s="82">
        <f>+'Día 4'!C26</f>
        <v>4762865</v>
      </c>
      <c r="D8" s="28" t="s">
        <v>14</v>
      </c>
      <c r="E8" s="28"/>
      <c r="F8" s="8"/>
      <c r="G8" s="135"/>
      <c r="H8" s="136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>
        <v>0</v>
      </c>
      <c r="E9" s="31">
        <v>0</v>
      </c>
      <c r="F9" s="9" t="s">
        <v>14</v>
      </c>
      <c r="G9" s="118"/>
      <c r="H9" s="119"/>
      <c r="I9" s="4"/>
      <c r="J9" s="29"/>
      <c r="K9" s="4"/>
      <c r="L9" s="4"/>
      <c r="M9" s="4"/>
      <c r="N9" s="4"/>
      <c r="O9" s="32"/>
      <c r="P9" s="3" t="s">
        <v>14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18"/>
      <c r="H10" s="119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18"/>
      <c r="H11" s="119"/>
      <c r="I11" s="4"/>
      <c r="J11" s="29"/>
      <c r="K11" s="4"/>
      <c r="L11" s="4"/>
      <c r="M11" s="4"/>
      <c r="N11" s="4"/>
      <c r="O11" s="33"/>
      <c r="R11" t="s">
        <v>14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18"/>
      <c r="H12" s="119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14</v>
      </c>
      <c r="G13" s="118"/>
      <c r="H13" s="119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14</v>
      </c>
      <c r="G14" s="118"/>
      <c r="H14" s="119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18"/>
      <c r="H15" s="119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9">
        <v>0.33333333333333331</v>
      </c>
      <c r="C16" s="82">
        <v>4764498</v>
      </c>
      <c r="D16" s="40">
        <f>+C16-C8</f>
        <v>1633</v>
      </c>
      <c r="E16" s="93">
        <f>+D16*1000/14/3600</f>
        <v>32.400793650793652</v>
      </c>
      <c r="F16" s="41"/>
      <c r="G16" s="131"/>
      <c r="H16" s="132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31">
        <v>0</v>
      </c>
      <c r="F17" s="10"/>
      <c r="G17" s="118"/>
      <c r="H17" s="119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18"/>
      <c r="H18" s="119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18"/>
      <c r="H19" s="119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18"/>
      <c r="H20" s="119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9">
        <v>0.54166666666666663</v>
      </c>
      <c r="C21" s="82">
        <v>4765086</v>
      </c>
      <c r="D21" s="40">
        <f>+C21-C16</f>
        <v>588</v>
      </c>
      <c r="E21" s="93">
        <f>+D21*1000/5/3600</f>
        <v>32.666666666666664</v>
      </c>
      <c r="F21" s="41"/>
      <c r="G21" s="131"/>
      <c r="H21" s="132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1"/>
      <c r="G22" s="118"/>
      <c r="H22" s="119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18"/>
      <c r="H23" s="119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9"/>
      <c r="G24" s="118"/>
      <c r="H24" s="119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18"/>
      <c r="H25" s="119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9">
        <v>0.75</v>
      </c>
      <c r="C26" s="82">
        <v>4765683</v>
      </c>
      <c r="D26" s="40">
        <f>+C26-C21</f>
        <v>597</v>
      </c>
      <c r="E26" s="93">
        <f>+D26*1000/5/3600</f>
        <v>33.166666666666664</v>
      </c>
      <c r="F26" s="41"/>
      <c r="G26" s="131"/>
      <c r="H26" s="132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18"/>
      <c r="H27" s="119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18"/>
      <c r="H28" s="119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18"/>
      <c r="H29" s="119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18"/>
      <c r="H30" s="119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18"/>
      <c r="H31" s="119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20"/>
      <c r="H32" s="121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30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8:H28"/>
    <mergeCell ref="G29:H29"/>
    <mergeCell ref="G30:H30"/>
    <mergeCell ref="G31:H31"/>
    <mergeCell ref="G32:H32"/>
  </mergeCells>
  <conditionalFormatting sqref="N9:N32">
    <cfRule type="cellIs" dxfId="26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B1:R43"/>
  <sheetViews>
    <sheetView showGridLines="0" showWhiteSpace="0" topLeftCell="A2" zoomScale="70" zoomScaleNormal="70" zoomScalePageLayoutView="70" workbookViewId="0">
      <selection activeCell="C8" sqref="C8"/>
    </sheetView>
  </sheetViews>
  <sheetFormatPr baseColWidth="10" defaultColWidth="11.453125" defaultRowHeight="14.5" x14ac:dyDescent="0.35"/>
  <cols>
    <col min="1" max="1" width="1.26953125" customWidth="1"/>
    <col min="2" max="2" width="24.7265625" bestFit="1" customWidth="1"/>
    <col min="3" max="5" width="18.7265625" customWidth="1"/>
    <col min="6" max="6" width="93.54296875" customWidth="1"/>
    <col min="7" max="7" width="10.7265625" customWidth="1"/>
    <col min="8" max="8" width="14.453125" customWidth="1"/>
    <col min="9" max="9" width="10.7265625" customWidth="1"/>
    <col min="10" max="10" width="2.7265625" customWidth="1"/>
    <col min="11" max="11" width="10.7265625" customWidth="1"/>
    <col min="12" max="12" width="14.54296875" customWidth="1"/>
    <col min="13" max="13" width="10.7265625" customWidth="1"/>
    <col min="14" max="14" width="18" customWidth="1"/>
    <col min="15" max="15" width="68.7265625" customWidth="1"/>
  </cols>
  <sheetData>
    <row r="1" spans="2:18" ht="15" customHeight="1" thickBot="1" x14ac:dyDescent="0.4">
      <c r="C1" t="s">
        <v>14</v>
      </c>
    </row>
    <row r="2" spans="2:18" ht="18.75" customHeight="1" x14ac:dyDescent="0.35">
      <c r="B2" s="137"/>
      <c r="C2" s="138"/>
      <c r="D2" s="122" t="s">
        <v>23</v>
      </c>
      <c r="E2" s="123"/>
      <c r="F2" s="123"/>
      <c r="G2" s="123"/>
      <c r="H2" s="124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39"/>
      <c r="C3" s="140"/>
      <c r="D3" s="125"/>
      <c r="E3" s="126"/>
      <c r="F3" s="126"/>
      <c r="G3" s="126"/>
      <c r="H3" s="127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28" t="s">
        <v>24</v>
      </c>
      <c r="E5" s="129"/>
      <c r="F5" s="129"/>
      <c r="G5" s="129"/>
      <c r="H5" s="130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>
        <v>45510</v>
      </c>
      <c r="C7" s="22" t="s">
        <v>25</v>
      </c>
      <c r="D7" s="23" t="s">
        <v>26</v>
      </c>
      <c r="E7" s="24" t="s">
        <v>13</v>
      </c>
      <c r="F7" s="25" t="s">
        <v>27</v>
      </c>
      <c r="G7" s="133" t="s">
        <v>28</v>
      </c>
      <c r="H7" s="134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29</v>
      </c>
      <c r="C8" s="82">
        <f>+'Día 5'!C26</f>
        <v>4765683</v>
      </c>
      <c r="D8" s="28" t="s">
        <v>14</v>
      </c>
      <c r="E8" s="28"/>
      <c r="F8" s="8"/>
      <c r="G8" s="135"/>
      <c r="H8" s="136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 t="s">
        <v>14</v>
      </c>
      <c r="E9" s="31" t="s">
        <v>14</v>
      </c>
      <c r="F9" s="9" t="s">
        <v>14</v>
      </c>
      <c r="G9" s="118"/>
      <c r="H9" s="119"/>
      <c r="I9" s="4"/>
      <c r="J9" s="29"/>
      <c r="K9" s="4"/>
      <c r="L9" s="4"/>
      <c r="M9" s="4"/>
      <c r="N9" s="4"/>
      <c r="O9" s="32"/>
      <c r="P9" s="3" t="s">
        <v>14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18"/>
      <c r="H10" s="119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18"/>
      <c r="H11" s="119"/>
      <c r="I11" s="4"/>
      <c r="J11" s="29"/>
      <c r="K11" s="4"/>
      <c r="L11" s="4"/>
      <c r="M11" s="4"/>
      <c r="N11" s="4"/>
      <c r="O11" s="33"/>
      <c r="R11" t="s">
        <v>14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18"/>
      <c r="H12" s="119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14</v>
      </c>
      <c r="G13" s="118"/>
      <c r="H13" s="119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14</v>
      </c>
      <c r="G14" s="118"/>
      <c r="H14" s="119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18"/>
      <c r="H15" s="119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9">
        <v>0.33333333333333331</v>
      </c>
      <c r="C16" s="82">
        <v>4767350</v>
      </c>
      <c r="D16" s="40">
        <f>+C16-C8</f>
        <v>1667</v>
      </c>
      <c r="E16" s="93">
        <f>+D16*1000/14/3600</f>
        <v>33.075396825396822</v>
      </c>
      <c r="F16" s="41"/>
      <c r="G16" s="131"/>
      <c r="H16" s="132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31"/>
      <c r="F17" s="10"/>
      <c r="G17" s="118"/>
      <c r="H17" s="119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18"/>
      <c r="H18" s="119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18"/>
      <c r="H19" s="119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88"/>
      <c r="H20" s="89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9">
        <v>0.54166666666666663</v>
      </c>
      <c r="C21" s="82">
        <v>4767971</v>
      </c>
      <c r="D21" s="40">
        <f>+C21-C16</f>
        <v>621</v>
      </c>
      <c r="E21" s="93">
        <f>+D21*1000/5/3600</f>
        <v>34.5</v>
      </c>
      <c r="F21" s="41"/>
      <c r="G21" s="131"/>
      <c r="H21" s="132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1"/>
      <c r="G22" s="118"/>
      <c r="H22" s="119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18"/>
      <c r="H23" s="119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18"/>
      <c r="H24" s="119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18"/>
      <c r="H25" s="119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9">
        <v>0.75</v>
      </c>
      <c r="C26" s="82">
        <v>4768531</v>
      </c>
      <c r="D26" s="40">
        <f>+C26-C21</f>
        <v>560</v>
      </c>
      <c r="E26" s="93">
        <f>+D26*1000/5/3600</f>
        <v>31.111111111111111</v>
      </c>
      <c r="F26" s="41"/>
      <c r="G26" s="131"/>
      <c r="H26" s="132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18"/>
      <c r="H27" s="119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18"/>
      <c r="H28" s="119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18"/>
      <c r="H29" s="119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18"/>
      <c r="H30" s="119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18"/>
      <c r="H31" s="119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20"/>
      <c r="H32" s="121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30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8"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  <mergeCell ref="G27:H27"/>
    <mergeCell ref="G16:H16"/>
    <mergeCell ref="G17:H17"/>
    <mergeCell ref="G18:H18"/>
    <mergeCell ref="G19:H19"/>
    <mergeCell ref="G21:H21"/>
    <mergeCell ref="G22:H22"/>
    <mergeCell ref="G23:H23"/>
    <mergeCell ref="G24:H24"/>
    <mergeCell ref="G25:H25"/>
    <mergeCell ref="G26:H26"/>
    <mergeCell ref="G28:H28"/>
    <mergeCell ref="G29:H29"/>
    <mergeCell ref="G30:H30"/>
    <mergeCell ref="G31:H31"/>
    <mergeCell ref="G32:H32"/>
  </mergeCells>
  <conditionalFormatting sqref="N9:N32">
    <cfRule type="cellIs" dxfId="25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ignoredErrors>
    <ignoredError sqref="E16" formula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B1:R43"/>
  <sheetViews>
    <sheetView showGridLines="0" showWhiteSpace="0" topLeftCell="A5" zoomScale="70" zoomScaleNormal="70" zoomScalePageLayoutView="70" workbookViewId="0">
      <selection activeCell="C8" sqref="C8"/>
    </sheetView>
  </sheetViews>
  <sheetFormatPr baseColWidth="10" defaultColWidth="11.453125" defaultRowHeight="14.5" x14ac:dyDescent="0.35"/>
  <cols>
    <col min="1" max="1" width="1.26953125" customWidth="1"/>
    <col min="2" max="2" width="24.7265625" bestFit="1" customWidth="1"/>
    <col min="3" max="5" width="18.7265625" customWidth="1"/>
    <col min="6" max="6" width="93.54296875" customWidth="1"/>
    <col min="7" max="7" width="10.7265625" customWidth="1"/>
    <col min="8" max="8" width="14.453125" customWidth="1"/>
    <col min="9" max="9" width="10.7265625" customWidth="1"/>
    <col min="10" max="10" width="2.7265625" customWidth="1"/>
    <col min="11" max="11" width="10.7265625" customWidth="1"/>
    <col min="12" max="12" width="14.54296875" customWidth="1"/>
    <col min="13" max="13" width="10.7265625" customWidth="1"/>
    <col min="14" max="14" width="18" customWidth="1"/>
    <col min="15" max="15" width="68.7265625" customWidth="1"/>
  </cols>
  <sheetData>
    <row r="1" spans="2:18" ht="15" customHeight="1" thickBot="1" x14ac:dyDescent="0.4">
      <c r="C1" t="s">
        <v>14</v>
      </c>
    </row>
    <row r="2" spans="2:18" ht="18.75" customHeight="1" x14ac:dyDescent="0.35">
      <c r="B2" s="137"/>
      <c r="C2" s="138"/>
      <c r="D2" s="122" t="s">
        <v>23</v>
      </c>
      <c r="E2" s="123"/>
      <c r="F2" s="123"/>
      <c r="G2" s="123"/>
      <c r="H2" s="124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39"/>
      <c r="C3" s="140"/>
      <c r="D3" s="125"/>
      <c r="E3" s="126"/>
      <c r="F3" s="126"/>
      <c r="G3" s="126"/>
      <c r="H3" s="127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28" t="s">
        <v>24</v>
      </c>
      <c r="E5" s="129"/>
      <c r="F5" s="129"/>
      <c r="G5" s="129"/>
      <c r="H5" s="130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>
        <v>45145</v>
      </c>
      <c r="C7" s="22" t="s">
        <v>25</v>
      </c>
      <c r="D7" s="23" t="s">
        <v>26</v>
      </c>
      <c r="E7" s="24" t="s">
        <v>13</v>
      </c>
      <c r="F7" s="25" t="s">
        <v>27</v>
      </c>
      <c r="G7" s="133" t="s">
        <v>28</v>
      </c>
      <c r="H7" s="134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29</v>
      </c>
      <c r="C8" s="82">
        <f>+'DÍa 6'!C26</f>
        <v>4768531</v>
      </c>
      <c r="D8" s="28" t="s">
        <v>14</v>
      </c>
      <c r="E8" s="28"/>
      <c r="F8" s="8" t="s">
        <v>14</v>
      </c>
      <c r="G8" s="135"/>
      <c r="H8" s="136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 t="s">
        <v>14</v>
      </c>
      <c r="E9" s="31" t="s">
        <v>14</v>
      </c>
      <c r="F9" s="9" t="s">
        <v>14</v>
      </c>
      <c r="G9" s="118"/>
      <c r="H9" s="119"/>
      <c r="I9" s="4"/>
      <c r="J9" s="29"/>
      <c r="K9" s="4"/>
      <c r="L9" s="4"/>
      <c r="M9" s="4"/>
      <c r="N9" s="4"/>
      <c r="O9" s="32"/>
      <c r="P9" s="3" t="s">
        <v>14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18"/>
      <c r="H10" s="119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18"/>
      <c r="H11" s="119"/>
      <c r="I11" s="4"/>
      <c r="J11" s="29"/>
      <c r="K11" s="4"/>
      <c r="L11" s="4"/>
      <c r="M11" s="4"/>
      <c r="N11" s="4"/>
      <c r="O11" s="33"/>
      <c r="R11" t="s">
        <v>14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18"/>
      <c r="H12" s="119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14</v>
      </c>
      <c r="G13" s="118"/>
      <c r="H13" s="119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14</v>
      </c>
      <c r="G14" s="118"/>
      <c r="H14" s="119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18"/>
      <c r="H15" s="119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9">
        <v>0.33333333333333331</v>
      </c>
      <c r="C16" s="82">
        <v>4770168</v>
      </c>
      <c r="D16" s="40">
        <f>+C16-C8</f>
        <v>1637</v>
      </c>
      <c r="E16" s="93">
        <f>+D16*1000/14/3600</f>
        <v>32.480158730158735</v>
      </c>
      <c r="F16" s="41"/>
      <c r="G16" s="131"/>
      <c r="H16" s="132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31">
        <v>0</v>
      </c>
      <c r="F17" s="10"/>
      <c r="G17" s="118"/>
      <c r="H17" s="119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18"/>
      <c r="H18" s="119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18"/>
      <c r="H19" s="119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18"/>
      <c r="H20" s="119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9">
        <v>0.54166666666666663</v>
      </c>
      <c r="C21" s="82">
        <v>4770800</v>
      </c>
      <c r="D21" s="40">
        <f>+C21-C16</f>
        <v>632</v>
      </c>
      <c r="E21" s="93">
        <f>+D21*1000/5/3600</f>
        <v>35.111111111111114</v>
      </c>
      <c r="F21" s="41"/>
      <c r="G21" s="131"/>
      <c r="H21" s="132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1"/>
      <c r="G22" s="118"/>
      <c r="H22" s="119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9"/>
      <c r="G23" s="118"/>
      <c r="H23" s="119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18"/>
      <c r="H24" s="119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18"/>
      <c r="H25" s="119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9">
        <v>0.75</v>
      </c>
      <c r="C26" s="82">
        <v>4771345</v>
      </c>
      <c r="D26" s="40">
        <f>+C26-C21</f>
        <v>545</v>
      </c>
      <c r="E26" s="93">
        <f>+D26*1000/5/3600</f>
        <v>30.277777777777779</v>
      </c>
      <c r="F26" s="41"/>
      <c r="G26" s="131"/>
      <c r="H26" s="132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f t="shared" si="1"/>
        <v>0</v>
      </c>
      <c r="F27" s="11"/>
      <c r="G27" s="118"/>
      <c r="H27" s="119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18"/>
      <c r="H28" s="119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18"/>
      <c r="H29" s="119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18"/>
      <c r="H30" s="119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18"/>
      <c r="H31" s="119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20"/>
      <c r="H32" s="121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8:H28"/>
    <mergeCell ref="G29:H29"/>
    <mergeCell ref="G30:H30"/>
    <mergeCell ref="G31:H31"/>
    <mergeCell ref="G32:H32"/>
  </mergeCells>
  <conditionalFormatting sqref="N9:N32">
    <cfRule type="cellIs" dxfId="24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ignoredErrors>
    <ignoredError sqref="C8" unlockedFormula="1"/>
    <ignoredError sqref="E26" formula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B1:R43"/>
  <sheetViews>
    <sheetView showGridLines="0" showWhiteSpace="0" topLeftCell="A4" zoomScale="70" zoomScaleNormal="70" zoomScalePageLayoutView="70" workbookViewId="0">
      <selection activeCell="C8" sqref="C8"/>
    </sheetView>
  </sheetViews>
  <sheetFormatPr baseColWidth="10" defaultColWidth="11.453125" defaultRowHeight="14.5" x14ac:dyDescent="0.35"/>
  <cols>
    <col min="1" max="1" width="1.26953125" customWidth="1"/>
    <col min="2" max="2" width="24.7265625" bestFit="1" customWidth="1"/>
    <col min="3" max="5" width="18.7265625" customWidth="1"/>
    <col min="6" max="6" width="93.54296875" customWidth="1"/>
    <col min="7" max="7" width="10.7265625" customWidth="1"/>
    <col min="8" max="8" width="14.453125" customWidth="1"/>
    <col min="9" max="9" width="10.7265625" customWidth="1"/>
    <col min="10" max="10" width="2.7265625" customWidth="1"/>
    <col min="11" max="11" width="10.7265625" customWidth="1"/>
    <col min="12" max="12" width="14.54296875" customWidth="1"/>
    <col min="13" max="13" width="10.7265625" customWidth="1"/>
    <col min="14" max="14" width="18" customWidth="1"/>
    <col min="15" max="15" width="68.7265625" customWidth="1"/>
  </cols>
  <sheetData>
    <row r="1" spans="2:18" ht="15" customHeight="1" thickBot="1" x14ac:dyDescent="0.4">
      <c r="C1" t="s">
        <v>14</v>
      </c>
    </row>
    <row r="2" spans="2:18" ht="18.75" customHeight="1" x14ac:dyDescent="0.35">
      <c r="B2" s="137"/>
      <c r="C2" s="138"/>
      <c r="D2" s="122" t="s">
        <v>23</v>
      </c>
      <c r="E2" s="123"/>
      <c r="F2" s="123"/>
      <c r="G2" s="123"/>
      <c r="H2" s="124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39"/>
      <c r="C3" s="140"/>
      <c r="D3" s="125"/>
      <c r="E3" s="126"/>
      <c r="F3" s="126"/>
      <c r="G3" s="126"/>
      <c r="H3" s="127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28" t="s">
        <v>24</v>
      </c>
      <c r="E5" s="129"/>
      <c r="F5" s="129"/>
      <c r="G5" s="129"/>
      <c r="H5" s="130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>
        <v>45512</v>
      </c>
      <c r="C7" s="22" t="s">
        <v>25</v>
      </c>
      <c r="D7" s="23" t="s">
        <v>26</v>
      </c>
      <c r="E7" s="24" t="s">
        <v>13</v>
      </c>
      <c r="F7" s="25" t="s">
        <v>27</v>
      </c>
      <c r="G7" s="133" t="s">
        <v>28</v>
      </c>
      <c r="H7" s="134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29</v>
      </c>
      <c r="C8" s="82">
        <f>+'Día 7'!C26</f>
        <v>4771345</v>
      </c>
      <c r="D8" s="28" t="s">
        <v>14</v>
      </c>
      <c r="E8" s="28"/>
      <c r="F8" s="8" t="s">
        <v>14</v>
      </c>
      <c r="G8" s="135"/>
      <c r="H8" s="136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 t="s">
        <v>14</v>
      </c>
      <c r="E9" s="31" t="s">
        <v>14</v>
      </c>
      <c r="F9" s="9" t="s">
        <v>14</v>
      </c>
      <c r="G9" s="118"/>
      <c r="H9" s="119"/>
      <c r="I9" s="4"/>
      <c r="J9" s="29"/>
      <c r="K9" s="4"/>
      <c r="L9" s="4"/>
      <c r="M9" s="4"/>
      <c r="N9" s="4"/>
      <c r="O9" s="32"/>
      <c r="P9" s="3" t="s">
        <v>14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18"/>
      <c r="H10" s="119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18"/>
      <c r="H11" s="119"/>
      <c r="I11" s="4"/>
      <c r="J11" s="29"/>
      <c r="K11" s="4"/>
      <c r="L11" s="4"/>
      <c r="M11" s="4"/>
      <c r="N11" s="4"/>
      <c r="O11" s="33"/>
      <c r="R11" t="s">
        <v>14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18"/>
      <c r="H12" s="119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14</v>
      </c>
      <c r="G13" s="118"/>
      <c r="H13" s="119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14</v>
      </c>
      <c r="G14" s="118"/>
      <c r="H14" s="119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18"/>
      <c r="H15" s="119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9">
        <v>0.33333333333333331</v>
      </c>
      <c r="C16" s="82">
        <v>4772984</v>
      </c>
      <c r="D16" s="40">
        <f>+C16-C8</f>
        <v>1639</v>
      </c>
      <c r="E16" s="93">
        <f>+D16*1000/14/3600</f>
        <v>32.519841269841265</v>
      </c>
      <c r="F16" s="41"/>
      <c r="G16" s="131"/>
      <c r="H16" s="132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31">
        <v>0</v>
      </c>
      <c r="F17" s="10"/>
      <c r="G17" s="118"/>
      <c r="H17" s="119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18"/>
      <c r="H18" s="119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18"/>
      <c r="H19" s="119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18"/>
      <c r="H20" s="119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9">
        <v>0.54166666666666663</v>
      </c>
      <c r="C21" s="82">
        <v>4773559</v>
      </c>
      <c r="D21" s="40">
        <f>+C21-C16</f>
        <v>575</v>
      </c>
      <c r="E21" s="93">
        <f>+D21*1000/5/3600</f>
        <v>31.944444444444443</v>
      </c>
      <c r="F21" s="41"/>
      <c r="G21" s="131"/>
      <c r="H21" s="132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1"/>
      <c r="G22" s="118"/>
      <c r="H22" s="119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18"/>
      <c r="H23" s="119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18"/>
      <c r="H24" s="119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18"/>
      <c r="H25" s="119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9">
        <v>0.75</v>
      </c>
      <c r="C26" s="82">
        <v>4774145</v>
      </c>
      <c r="D26" s="40">
        <f>+C26-C21</f>
        <v>586</v>
      </c>
      <c r="E26" s="93">
        <f>+D26*1000/5/3600</f>
        <v>32.555555555555557</v>
      </c>
      <c r="F26" s="41"/>
      <c r="G26" s="131"/>
      <c r="H26" s="132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18"/>
      <c r="H27" s="119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18"/>
      <c r="H28" s="119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18"/>
      <c r="H29" s="119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18"/>
      <c r="H30" s="119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18"/>
      <c r="H31" s="119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20"/>
      <c r="H32" s="121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30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8:H28"/>
    <mergeCell ref="G29:H29"/>
    <mergeCell ref="G30:H30"/>
    <mergeCell ref="G31:H31"/>
    <mergeCell ref="G32:H32"/>
  </mergeCells>
  <conditionalFormatting sqref="N9:N32">
    <cfRule type="cellIs" dxfId="23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32</vt:i4>
      </vt:variant>
      <vt:variant>
        <vt:lpstr>Rangos con nombre</vt:lpstr>
      </vt:variant>
      <vt:variant>
        <vt:i4>31</vt:i4>
      </vt:variant>
    </vt:vector>
  </HeadingPairs>
  <TitlesOfParts>
    <vt:vector size="63" baseType="lpstr">
      <vt:lpstr>Resumen mensual</vt:lpstr>
      <vt:lpstr>Día 1</vt:lpstr>
      <vt:lpstr>Día 2</vt:lpstr>
      <vt:lpstr>Día 3</vt:lpstr>
      <vt:lpstr>Día 4</vt:lpstr>
      <vt:lpstr>Día 5</vt:lpstr>
      <vt:lpstr>DÍa 6</vt:lpstr>
      <vt:lpstr>Día 7</vt:lpstr>
      <vt:lpstr>Día 8</vt:lpstr>
      <vt:lpstr>Día 9</vt:lpstr>
      <vt:lpstr>Día 10</vt:lpstr>
      <vt:lpstr>Día 11</vt:lpstr>
      <vt:lpstr>Día 12</vt:lpstr>
      <vt:lpstr>Día 13</vt:lpstr>
      <vt:lpstr>Día 14</vt:lpstr>
      <vt:lpstr>Día 15</vt:lpstr>
      <vt:lpstr>Día 16</vt:lpstr>
      <vt:lpstr>Día 17</vt:lpstr>
      <vt:lpstr>Día 18</vt:lpstr>
      <vt:lpstr>Día 19</vt:lpstr>
      <vt:lpstr>Día 20</vt:lpstr>
      <vt:lpstr>Día 21</vt:lpstr>
      <vt:lpstr>Día 22</vt:lpstr>
      <vt:lpstr>Día 23</vt:lpstr>
      <vt:lpstr>Día 24</vt:lpstr>
      <vt:lpstr>Día 25</vt:lpstr>
      <vt:lpstr>Día 26</vt:lpstr>
      <vt:lpstr>Día 27</vt:lpstr>
      <vt:lpstr>Día 28</vt:lpstr>
      <vt:lpstr>Día 29</vt:lpstr>
      <vt:lpstr>Día 30</vt:lpstr>
      <vt:lpstr>Día 31</vt:lpstr>
      <vt:lpstr>'Día 1'!Área_de_impresión</vt:lpstr>
      <vt:lpstr>'Día 10'!Área_de_impresión</vt:lpstr>
      <vt:lpstr>'Día 11'!Área_de_impresión</vt:lpstr>
      <vt:lpstr>'Día 12'!Área_de_impresión</vt:lpstr>
      <vt:lpstr>'Día 13'!Área_de_impresión</vt:lpstr>
      <vt:lpstr>'Día 14'!Área_de_impresión</vt:lpstr>
      <vt:lpstr>'Día 15'!Área_de_impresión</vt:lpstr>
      <vt:lpstr>'Día 16'!Área_de_impresión</vt:lpstr>
      <vt:lpstr>'Día 17'!Área_de_impresión</vt:lpstr>
      <vt:lpstr>'Día 18'!Área_de_impresión</vt:lpstr>
      <vt:lpstr>'Día 19'!Área_de_impresión</vt:lpstr>
      <vt:lpstr>'Día 2'!Área_de_impresión</vt:lpstr>
      <vt:lpstr>'Día 20'!Área_de_impresión</vt:lpstr>
      <vt:lpstr>'Día 21'!Área_de_impresión</vt:lpstr>
      <vt:lpstr>'Día 22'!Área_de_impresión</vt:lpstr>
      <vt:lpstr>'Día 23'!Área_de_impresión</vt:lpstr>
      <vt:lpstr>'Día 24'!Área_de_impresión</vt:lpstr>
      <vt:lpstr>'Día 25'!Área_de_impresión</vt:lpstr>
      <vt:lpstr>'Día 26'!Área_de_impresión</vt:lpstr>
      <vt:lpstr>'Día 27'!Área_de_impresión</vt:lpstr>
      <vt:lpstr>'Día 28'!Área_de_impresión</vt:lpstr>
      <vt:lpstr>'Día 29'!Área_de_impresión</vt:lpstr>
      <vt:lpstr>'Día 3'!Área_de_impresión</vt:lpstr>
      <vt:lpstr>'Día 30'!Área_de_impresión</vt:lpstr>
      <vt:lpstr>'Día 31'!Área_de_impresión</vt:lpstr>
      <vt:lpstr>'Día 4'!Área_de_impresión</vt:lpstr>
      <vt:lpstr>'Día 5'!Área_de_impresión</vt:lpstr>
      <vt:lpstr>'DÍa 6'!Área_de_impresión</vt:lpstr>
      <vt:lpstr>'Día 7'!Área_de_impresión</vt:lpstr>
      <vt:lpstr>'Día 8'!Área_de_impresión</vt:lpstr>
      <vt:lpstr>'Día 9'!Área_de_impresión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Administrador</dc:creator>
  <cp:keywords/>
  <dc:description/>
  <cp:lastModifiedBy>Vera Santander Dario (Codelco-Salvador)</cp:lastModifiedBy>
  <cp:revision/>
  <dcterms:created xsi:type="dcterms:W3CDTF">2015-05-02T03:26:21Z</dcterms:created>
  <dcterms:modified xsi:type="dcterms:W3CDTF">2025-09-22T17:52:18Z</dcterms:modified>
  <cp:category/>
  <cp:contentStatus/>
</cp:coreProperties>
</file>