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43 Oct 2024\"/>
    </mc:Choice>
  </mc:AlternateContent>
  <bookViews>
    <workbookView xWindow="0" yWindow="0" windowWidth="20490" windowHeight="776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0" l="1"/>
  <c r="G12" i="40"/>
  <c r="H12" i="40"/>
  <c r="G13" i="40"/>
  <c r="H13" i="40"/>
  <c r="G14" i="40"/>
  <c r="L12" i="40" s="1"/>
  <c r="L13" i="40" s="1"/>
  <c r="H14" i="40"/>
  <c r="G15" i="40"/>
  <c r="H15" i="40"/>
  <c r="G16" i="40"/>
  <c r="H16" i="40"/>
  <c r="G17" i="40"/>
  <c r="L18" i="40" s="1"/>
  <c r="L19" i="40" s="1"/>
  <c r="H17" i="40"/>
  <c r="G18" i="40"/>
  <c r="H18" i="40"/>
  <c r="G19" i="40"/>
  <c r="H19" i="40"/>
  <c r="G20" i="40"/>
  <c r="H20" i="40"/>
  <c r="G21" i="40"/>
  <c r="H21" i="40"/>
  <c r="G22" i="40"/>
  <c r="H22" i="40"/>
  <c r="G23" i="40"/>
  <c r="H23" i="40"/>
  <c r="G24" i="40"/>
  <c r="H24" i="40"/>
  <c r="G25" i="40"/>
  <c r="L24" i="40" s="1"/>
  <c r="L25" i="40" s="1"/>
  <c r="H25" i="40"/>
  <c r="G26" i="40"/>
  <c r="H26" i="40"/>
  <c r="G27" i="40"/>
  <c r="H27" i="40"/>
  <c r="G28" i="40"/>
  <c r="H28" i="40"/>
  <c r="G29" i="40"/>
  <c r="H29" i="40"/>
  <c r="G30" i="40"/>
  <c r="H30" i="40"/>
  <c r="G31" i="40"/>
  <c r="L30" i="40" s="1"/>
  <c r="L31" i="40" s="1"/>
  <c r="H31" i="40"/>
  <c r="G32" i="40"/>
  <c r="H32" i="40"/>
  <c r="G33" i="40"/>
  <c r="H33" i="40"/>
  <c r="G34" i="40"/>
  <c r="H34" i="40"/>
  <c r="G35" i="40"/>
  <c r="H35" i="40"/>
  <c r="G36" i="40"/>
  <c r="H36" i="40"/>
  <c r="G37" i="40"/>
  <c r="H37" i="40"/>
  <c r="G38" i="40"/>
  <c r="H38" i="40"/>
  <c r="G39" i="40"/>
  <c r="H39" i="40"/>
  <c r="G40" i="40"/>
  <c r="H40" i="40"/>
  <c r="G41" i="40"/>
  <c r="H41" i="40"/>
  <c r="H11" i="40"/>
  <c r="G11" i="40"/>
  <c r="L36" i="40"/>
  <c r="L37" i="40" s="1"/>
  <c r="P41" i="40" l="1"/>
  <c r="P43" i="40"/>
  <c r="P44" i="40" s="1"/>
  <c r="P12" i="40"/>
  <c r="Q12" i="40"/>
  <c r="Q43" i="40" s="1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41" i="40"/>
  <c r="Q11" i="40"/>
  <c r="P11" i="40"/>
  <c r="G42" i="40"/>
  <c r="F41" i="40" l="1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C8" i="41" l="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 s="1"/>
  <c r="D31" i="22"/>
  <c r="E31" i="22" s="1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 s="1"/>
  <c r="D19" i="22"/>
  <c r="E19" i="22" s="1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H42" i="40" l="1"/>
  <c r="Q44" i="40"/>
  <c r="Q46" i="40" l="1"/>
</calcChain>
</file>

<file path=xl/sharedStrings.xml><?xml version="1.0" encoding="utf-8"?>
<sst xmlns="http://schemas.openxmlformats.org/spreadsheetml/2006/main" count="721" uniqueCount="38">
  <si>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</si>
  <si>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</si>
  <si>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</si>
  <si>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</si>
  <si>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</si>
  <si>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</si>
  <si>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</si>
  <si>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</si>
  <si>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</si>
  <si>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</si>
  <si>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</si>
  <si>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</si>
  <si>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</si>
  <si>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</si>
  <si>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</si>
  <si>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</si>
  <si>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</si>
  <si>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</si>
  <si>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</si>
  <si>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</si>
  <si>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</si>
  <si>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</si>
  <si>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</si>
  <si>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</si>
  <si>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</si>
  <si>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</si>
  <si>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</si>
  <si>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</si>
  <si>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</si>
  <si>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</si>
  <si>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</si>
  <si>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</si>
  <si>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</si>
  <si>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Aporte 1 al 6 de Octubre</t>
  </si>
  <si>
    <t>Aporte 7 al 13 de Octubre</t>
  </si>
  <si>
    <t>Aporte 14 al 20 de Octubre</t>
  </si>
  <si>
    <t>Aporte 21 al 27 de Octubre</t>
  </si>
  <si>
    <t>Aporte 28 al 31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</si>
</sst>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5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3" fontId="9" fillId="5" borderId="61" xfId="0" applyNumberFormat="1" applyFont="1" applyFill="1" applyBorder="1" applyAlignment="1">
      <alignment horizontal="center"/>
    </xf>
    <xf numFmtId="0" fontId="1" fillId="7" borderId="63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2" xfId="0" applyBorder="1"/>
    <xf numFmtId="0" fontId="1" fillId="6" borderId="63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3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3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15" fontId="9" fillId="5" borderId="0" xfId="0" applyNumberFormat="1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0" zoomScale="90" zoomScaleNormal="90" workbookViewId="0">
      <selection activeCell="I34" sqref="I34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4" t="s">
        <v>4</v>
      </c>
      <c r="D8" s="114" t="s">
        <v>5</v>
      </c>
      <c r="E8" s="46" t="s">
        <v>6</v>
      </c>
      <c r="F8" s="114" t="s">
        <v>7</v>
      </c>
      <c r="G8" s="118" t="s">
        <v>8</v>
      </c>
      <c r="H8" s="119"/>
      <c r="I8" s="1"/>
      <c r="J8" s="1"/>
      <c r="K8" s="60" t="s">
        <v>9</v>
      </c>
      <c r="L8" s="64"/>
      <c r="M8" s="64"/>
      <c r="N8" s="64"/>
      <c r="O8" s="116" t="s">
        <v>10</v>
      </c>
      <c r="P8" s="114" t="s">
        <v>11</v>
      </c>
      <c r="Q8" s="116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5"/>
      <c r="D9" s="115"/>
      <c r="E9" s="84" t="s">
        <v>13</v>
      </c>
      <c r="F9" s="115"/>
      <c r="G9" s="120"/>
      <c r="H9" s="121"/>
      <c r="I9" s="1"/>
      <c r="J9" s="1"/>
      <c r="K9" s="1"/>
      <c r="L9" s="64"/>
      <c r="M9" s="64"/>
      <c r="N9" s="64"/>
      <c r="O9" s="117"/>
      <c r="P9" s="115"/>
      <c r="Q9" s="117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45565</v>
      </c>
      <c r="E10" s="82">
        <v>0.33333333333333331</v>
      </c>
      <c r="F10" s="83">
        <v>3895438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45566</v>
      </c>
      <c r="E11" s="61">
        <v>0.33333333333333331</v>
      </c>
      <c r="F11" s="49">
        <f>'Día 1'!C16</f>
        <v>3897957</v>
      </c>
      <c r="G11" s="49">
        <f>F11-F10</f>
        <v>2519</v>
      </c>
      <c r="H11" s="50">
        <f>G11*1000/24/60/60</f>
        <v>29.155092592592592</v>
      </c>
      <c r="I11" s="1"/>
      <c r="J11" s="1"/>
      <c r="K11" s="124" t="s">
        <v>33</v>
      </c>
      <c r="L11" s="125"/>
      <c r="M11" s="126"/>
      <c r="O11" s="49">
        <v>30</v>
      </c>
      <c r="P11" s="49">
        <f>O11*60*60*24/1000</f>
        <v>2592</v>
      </c>
      <c r="Q11" s="49">
        <f>G11</f>
        <v>2519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45567</v>
      </c>
      <c r="E12" s="61">
        <v>0.33333333333333331</v>
      </c>
      <c r="F12" s="49">
        <f>'Día 2'!C16</f>
        <v>3900806</v>
      </c>
      <c r="G12" s="49">
        <f t="shared" ref="G12:G41" si="0">F12-F11</f>
        <v>2849</v>
      </c>
      <c r="H12" s="50">
        <f t="shared" ref="H12:H41" si="1">G12*1000/24/60/60</f>
        <v>32.974537037037038</v>
      </c>
      <c r="I12" s="1"/>
      <c r="K12" s="62"/>
      <c r="L12" s="68">
        <f>SUM(G11:G16)</f>
        <v>16221</v>
      </c>
      <c r="M12" s="70" t="s">
        <v>14</v>
      </c>
      <c r="N12" s="67"/>
      <c r="O12" s="49">
        <v>30</v>
      </c>
      <c r="P12" s="49">
        <f t="shared" ref="P12:P40" si="2">O12*60*60*24/1000</f>
        <v>2592</v>
      </c>
      <c r="Q12" s="49">
        <f t="shared" ref="Q12:Q41" si="3">G12</f>
        <v>2849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45568</v>
      </c>
      <c r="E13" s="61">
        <v>0.33333333333333331</v>
      </c>
      <c r="F13" s="49">
        <f>'Día 3'!C16</f>
        <v>3903783</v>
      </c>
      <c r="G13" s="49">
        <f t="shared" si="0"/>
        <v>2977</v>
      </c>
      <c r="H13" s="50">
        <f t="shared" si="1"/>
        <v>34.456018518518519</v>
      </c>
      <c r="I13" s="1"/>
      <c r="J13" s="1"/>
      <c r="K13" s="62"/>
      <c r="L13" s="73">
        <f>L12*1000/6/24/60/60</f>
        <v>31.290509259259256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2977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45569</v>
      </c>
      <c r="E14" s="61">
        <v>0.33333333333333331</v>
      </c>
      <c r="F14" s="49">
        <f>'Día 4'!C16</f>
        <v>3906444</v>
      </c>
      <c r="G14" s="49">
        <f t="shared" si="0"/>
        <v>2661</v>
      </c>
      <c r="H14" s="50">
        <f t="shared" si="1"/>
        <v>30.798611111111111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2661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45570</v>
      </c>
      <c r="E15" s="61">
        <v>0.33333333333333331</v>
      </c>
      <c r="F15" s="49">
        <f>'Día 5'!C16</f>
        <v>3909075</v>
      </c>
      <c r="G15" s="49">
        <f t="shared" si="0"/>
        <v>2631</v>
      </c>
      <c r="H15" s="50">
        <f t="shared" si="1"/>
        <v>30.451388888888889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2631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45571</v>
      </c>
      <c r="E16" s="61">
        <v>0.33333333333333331</v>
      </c>
      <c r="F16" s="49">
        <f>'DÍa 6'!C16</f>
        <v>3911659</v>
      </c>
      <c r="G16" s="49">
        <f t="shared" si="0"/>
        <v>2584</v>
      </c>
      <c r="H16" s="50">
        <f t="shared" si="1"/>
        <v>29.907407407407408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2584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45572</v>
      </c>
      <c r="E17" s="61">
        <v>0.33333333333333331</v>
      </c>
      <c r="F17" s="49">
        <f>'Día 7'!C16</f>
        <v>3914442</v>
      </c>
      <c r="G17" s="49">
        <f t="shared" si="0"/>
        <v>2783</v>
      </c>
      <c r="H17" s="50">
        <f t="shared" si="1"/>
        <v>32.210648148148145</v>
      </c>
      <c r="I17" s="1"/>
      <c r="J17" s="1"/>
      <c r="K17" s="124" t="s">
        <v>34</v>
      </c>
      <c r="L17" s="125"/>
      <c r="M17" s="126"/>
      <c r="N17" s="67"/>
      <c r="O17" s="49">
        <v>30</v>
      </c>
      <c r="P17" s="49">
        <f t="shared" si="2"/>
        <v>2592</v>
      </c>
      <c r="Q17" s="49">
        <f t="shared" si="3"/>
        <v>2783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45573</v>
      </c>
      <c r="E18" s="61">
        <v>0.33333333333333331</v>
      </c>
      <c r="F18" s="49">
        <f>'Día 8'!C16</f>
        <v>3917176</v>
      </c>
      <c r="G18" s="49">
        <f t="shared" si="0"/>
        <v>2734</v>
      </c>
      <c r="H18" s="50">
        <f t="shared" si="1"/>
        <v>31.643518518518519</v>
      </c>
      <c r="I18" s="1"/>
      <c r="K18" s="62"/>
      <c r="L18" s="68">
        <f>SUM(G17:G23)</f>
        <v>19406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2734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45574</v>
      </c>
      <c r="E19" s="61">
        <v>0.33333333333333331</v>
      </c>
      <c r="F19" s="49">
        <f>'Día 9'!C16</f>
        <v>3919876</v>
      </c>
      <c r="G19" s="49">
        <f t="shared" si="0"/>
        <v>2700</v>
      </c>
      <c r="H19" s="50">
        <f t="shared" si="1"/>
        <v>31.25</v>
      </c>
      <c r="I19" s="1"/>
      <c r="J19" s="1"/>
      <c r="K19" s="62"/>
      <c r="L19" s="73">
        <f>L18*1000/7/24/60/60</f>
        <v>32.086640211640209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2700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45575</v>
      </c>
      <c r="E20" s="61">
        <v>0.33333333333333331</v>
      </c>
      <c r="F20" s="49">
        <f>'Día 10'!C16</f>
        <v>3922646</v>
      </c>
      <c r="G20" s="49">
        <f t="shared" si="0"/>
        <v>2770</v>
      </c>
      <c r="H20" s="50">
        <f t="shared" si="1"/>
        <v>32.060185185185183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2770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45576</v>
      </c>
      <c r="E21" s="61">
        <v>0.33333333333333331</v>
      </c>
      <c r="F21" s="49">
        <f>'Día 11'!C16</f>
        <v>3925377</v>
      </c>
      <c r="G21" s="49">
        <f t="shared" si="0"/>
        <v>2731</v>
      </c>
      <c r="H21" s="50">
        <f t="shared" si="1"/>
        <v>31.608796296296298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2731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45577</v>
      </c>
      <c r="E22" s="61">
        <v>0.33333333333333331</v>
      </c>
      <c r="F22" s="49">
        <f>'Día 12'!C16</f>
        <v>3928218</v>
      </c>
      <c r="G22" s="49">
        <f t="shared" si="0"/>
        <v>2841</v>
      </c>
      <c r="H22" s="50">
        <f t="shared" si="1"/>
        <v>32.881944444444443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2841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45578</v>
      </c>
      <c r="E23" s="61">
        <v>0.33333333333333331</v>
      </c>
      <c r="F23" s="49">
        <f>'Día 13'!C16</f>
        <v>3931065</v>
      </c>
      <c r="G23" s="49">
        <f t="shared" si="0"/>
        <v>2847</v>
      </c>
      <c r="H23" s="50">
        <f t="shared" si="1"/>
        <v>32.951388888888886</v>
      </c>
      <c r="I23" s="1"/>
      <c r="J23" s="1"/>
      <c r="K23" s="124" t="s">
        <v>35</v>
      </c>
      <c r="L23" s="125"/>
      <c r="M23" s="126"/>
      <c r="N23" s="67"/>
      <c r="O23" s="49">
        <v>30</v>
      </c>
      <c r="P23" s="49">
        <f t="shared" si="2"/>
        <v>2592</v>
      </c>
      <c r="Q23" s="49">
        <f t="shared" si="3"/>
        <v>2847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45579</v>
      </c>
      <c r="E24" s="61">
        <v>0.33333333333333331</v>
      </c>
      <c r="F24" s="49">
        <f>'Día 14'!C16</f>
        <v>3933928</v>
      </c>
      <c r="G24" s="49">
        <f t="shared" si="0"/>
        <v>2863</v>
      </c>
      <c r="H24" s="50">
        <f t="shared" si="1"/>
        <v>33.136574074074076</v>
      </c>
      <c r="I24" s="1"/>
      <c r="K24" s="62"/>
      <c r="L24" s="68">
        <f>SUM(G24:G30)</f>
        <v>19704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2863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45580</v>
      </c>
      <c r="E25" s="61">
        <v>0.33333333333333331</v>
      </c>
      <c r="F25" s="49">
        <f>'Día 15'!C16</f>
        <v>3936809</v>
      </c>
      <c r="G25" s="49">
        <f t="shared" si="0"/>
        <v>2881</v>
      </c>
      <c r="H25" s="50">
        <f t="shared" si="1"/>
        <v>33.344907407407412</v>
      </c>
      <c r="I25" s="1"/>
      <c r="J25" s="1"/>
      <c r="K25" s="62"/>
      <c r="L25" s="73">
        <f>L24*1000/7/24/60/60</f>
        <v>32.579365079365076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2881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45581</v>
      </c>
      <c r="E26" s="61">
        <v>0.33333333333333331</v>
      </c>
      <c r="F26" s="49">
        <f>'Día 16'!C16</f>
        <v>3939681</v>
      </c>
      <c r="G26" s="49">
        <f t="shared" si="0"/>
        <v>2872</v>
      </c>
      <c r="H26" s="50">
        <f t="shared" si="1"/>
        <v>33.24074074074074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2872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45582</v>
      </c>
      <c r="E27" s="61">
        <v>0.33333333333333331</v>
      </c>
      <c r="F27" s="49">
        <f>'Día 17'!C16</f>
        <v>3942549</v>
      </c>
      <c r="G27" s="49">
        <f t="shared" si="0"/>
        <v>2868</v>
      </c>
      <c r="H27" s="50">
        <f t="shared" si="1"/>
        <v>33.194444444444443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2868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45583</v>
      </c>
      <c r="E28" s="61">
        <v>0.33333333333333331</v>
      </c>
      <c r="F28" s="49">
        <f>'Día 18'!C16</f>
        <v>3945417</v>
      </c>
      <c r="G28" s="49">
        <f t="shared" si="0"/>
        <v>2868</v>
      </c>
      <c r="H28" s="50">
        <f t="shared" si="1"/>
        <v>33.194444444444443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2868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45584</v>
      </c>
      <c r="E29" s="61">
        <v>0.33333333333333331</v>
      </c>
      <c r="F29" s="49">
        <f>'Día 19'!C16</f>
        <v>3948266</v>
      </c>
      <c r="G29" s="49">
        <f t="shared" si="0"/>
        <v>2849</v>
      </c>
      <c r="H29" s="50">
        <f t="shared" si="1"/>
        <v>32.974537037037038</v>
      </c>
      <c r="I29" s="1"/>
      <c r="J29" s="1"/>
      <c r="K29" s="124" t="s">
        <v>36</v>
      </c>
      <c r="L29" s="125"/>
      <c r="M29" s="126"/>
      <c r="N29" s="67"/>
      <c r="O29" s="49">
        <v>30</v>
      </c>
      <c r="P29" s="49">
        <f t="shared" si="2"/>
        <v>2592</v>
      </c>
      <c r="Q29" s="49">
        <f t="shared" si="3"/>
        <v>2849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45585</v>
      </c>
      <c r="E30" s="61">
        <v>0.33333333333333331</v>
      </c>
      <c r="F30" s="49">
        <f>'Día 20'!C16</f>
        <v>3950769</v>
      </c>
      <c r="G30" s="49">
        <f t="shared" si="0"/>
        <v>2503</v>
      </c>
      <c r="H30" s="50">
        <f t="shared" si="1"/>
        <v>28.969907407407408</v>
      </c>
      <c r="I30" s="1"/>
      <c r="K30" s="62"/>
      <c r="L30" s="68">
        <f>SUM(G31:G37)</f>
        <v>20052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2503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45586</v>
      </c>
      <c r="E31" s="61">
        <v>0.33333333333333331</v>
      </c>
      <c r="F31" s="49">
        <f>'Día 21'!C16</f>
        <v>3953477</v>
      </c>
      <c r="G31" s="49">
        <f t="shared" si="0"/>
        <v>2708</v>
      </c>
      <c r="H31" s="50">
        <f t="shared" si="1"/>
        <v>31.342592592592592</v>
      </c>
      <c r="I31" s="1"/>
      <c r="J31" s="1"/>
      <c r="K31" s="62"/>
      <c r="L31" s="73">
        <f>L30*1000/7/24/60/60</f>
        <v>33.154761904761905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2708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45587</v>
      </c>
      <c r="E32" s="61">
        <v>0.33333333333333331</v>
      </c>
      <c r="F32" s="49">
        <f>'Día 22'!C16</f>
        <v>3956386</v>
      </c>
      <c r="G32" s="49">
        <f t="shared" si="0"/>
        <v>2909</v>
      </c>
      <c r="H32" s="50">
        <f t="shared" si="1"/>
        <v>33.668981481481481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2909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45588</v>
      </c>
      <c r="E33" s="61">
        <v>0.33333333333333331</v>
      </c>
      <c r="F33" s="49">
        <f>'Día 23'!C16</f>
        <v>3959306</v>
      </c>
      <c r="G33" s="49">
        <f t="shared" si="0"/>
        <v>2920</v>
      </c>
      <c r="H33" s="50">
        <f t="shared" si="1"/>
        <v>33.796296296296298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2920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45589</v>
      </c>
      <c r="E34" s="61">
        <v>0.33333333333333331</v>
      </c>
      <c r="F34" s="49">
        <f>'Día 24'!C16</f>
        <v>3962210</v>
      </c>
      <c r="G34" s="49">
        <f t="shared" si="0"/>
        <v>2904</v>
      </c>
      <c r="H34" s="50">
        <f t="shared" si="1"/>
        <v>33.611111111111114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2904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45590</v>
      </c>
      <c r="E35" s="61">
        <v>0.33333333333333331</v>
      </c>
      <c r="F35" s="49">
        <f>'Día 25'!C16</f>
        <v>3965126</v>
      </c>
      <c r="G35" s="49">
        <f t="shared" si="0"/>
        <v>2916</v>
      </c>
      <c r="H35" s="50">
        <f t="shared" si="1"/>
        <v>33.75</v>
      </c>
      <c r="I35" s="1"/>
      <c r="J35" s="1"/>
      <c r="K35" s="124" t="s">
        <v>37</v>
      </c>
      <c r="L35" s="125"/>
      <c r="M35" s="126"/>
      <c r="N35" s="67"/>
      <c r="O35" s="49">
        <v>30</v>
      </c>
      <c r="P35" s="49">
        <f t="shared" si="2"/>
        <v>2592</v>
      </c>
      <c r="Q35" s="49">
        <f t="shared" si="3"/>
        <v>2916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45591</v>
      </c>
      <c r="E36" s="61">
        <v>0.33333333333333331</v>
      </c>
      <c r="F36" s="49">
        <f>'Día 26'!C16</f>
        <v>3967991</v>
      </c>
      <c r="G36" s="49">
        <f t="shared" si="0"/>
        <v>2865</v>
      </c>
      <c r="H36" s="50">
        <f t="shared" si="1"/>
        <v>33.159722222222221</v>
      </c>
      <c r="I36" s="1"/>
      <c r="K36" s="62"/>
      <c r="L36" s="68">
        <f>SUM(G38:G41)</f>
        <v>11294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2865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45592</v>
      </c>
      <c r="E37" s="61">
        <v>0.33333333333333331</v>
      </c>
      <c r="F37" s="49">
        <f>'Día 27'!C16</f>
        <v>3970821</v>
      </c>
      <c r="G37" s="49">
        <f t="shared" si="0"/>
        <v>2830</v>
      </c>
      <c r="H37" s="50">
        <f t="shared" si="1"/>
        <v>32.754629629629633</v>
      </c>
      <c r="I37" s="1"/>
      <c r="J37" s="1"/>
      <c r="K37" s="62"/>
      <c r="L37" s="73">
        <f>L36*1000/4/24/60/60</f>
        <v>32.679398148148145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2830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45593</v>
      </c>
      <c r="E38" s="61">
        <v>0.33333333333333331</v>
      </c>
      <c r="F38" s="49">
        <f>'Día 28'!C16</f>
        <v>3973620</v>
      </c>
      <c r="G38" s="49">
        <f t="shared" si="0"/>
        <v>2799</v>
      </c>
      <c r="H38" s="50">
        <f t="shared" si="1"/>
        <v>32.395833333333336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2799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45594</v>
      </c>
      <c r="E39" s="61">
        <v>0.33333333333333331</v>
      </c>
      <c r="F39" s="49">
        <f>'Día 29'!C16</f>
        <v>3976448</v>
      </c>
      <c r="G39" s="49">
        <f t="shared" si="0"/>
        <v>2828</v>
      </c>
      <c r="H39" s="50">
        <f t="shared" si="1"/>
        <v>32.731481481481481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2828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45595</v>
      </c>
      <c r="E40" s="61">
        <v>0.33333333333333298</v>
      </c>
      <c r="F40" s="49">
        <f>'Día 30'!C16</f>
        <v>3979283</v>
      </c>
      <c r="G40" s="49">
        <f t="shared" si="0"/>
        <v>2835</v>
      </c>
      <c r="H40" s="50">
        <f t="shared" si="1"/>
        <v>32.8125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2835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45596</v>
      </c>
      <c r="E41" s="61">
        <v>0.33333333333333298</v>
      </c>
      <c r="F41" s="49">
        <f>'Día 31'!C16</f>
        <v>3982115</v>
      </c>
      <c r="G41" s="49">
        <f t="shared" si="0"/>
        <v>2832</v>
      </c>
      <c r="H41" s="50">
        <f t="shared" si="1"/>
        <v>32.777777777777779</v>
      </c>
      <c r="I41" s="1"/>
      <c r="J41" s="1"/>
      <c r="K41" s="1"/>
      <c r="L41" s="1"/>
      <c r="M41" s="1"/>
      <c r="N41" s="1"/>
      <c r="O41" s="49">
        <v>30</v>
      </c>
      <c r="P41" s="49">
        <f>O41*60*60*24/1000</f>
        <v>2592</v>
      </c>
      <c r="Q41" s="49">
        <f t="shared" si="3"/>
        <v>2832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9"/>
      <c r="D42" s="110"/>
      <c r="E42" s="111"/>
      <c r="F42" s="112"/>
      <c r="G42" s="113">
        <f>(AVERAGE(G11:G41)-2592)/2592</f>
        <v>7.8716148944643557E-2</v>
      </c>
      <c r="H42" s="113">
        <f>(AVERAGE(H11:H41)-30)/30</f>
        <v>7.8716148944643766E-2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22" t="s">
        <v>17</v>
      </c>
      <c r="O43" s="77" t="s">
        <v>18</v>
      </c>
      <c r="P43" s="76">
        <f>SUM(P11:P41)</f>
        <v>80352</v>
      </c>
      <c r="Q43" s="94">
        <f>SUM(Q11:Q41)</f>
        <v>86677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32.361484468339306</v>
      </c>
      <c r="H44" s="59" t="s">
        <v>20</v>
      </c>
      <c r="I44" s="1"/>
      <c r="J44" s="1"/>
      <c r="K44" s="1"/>
      <c r="L44" s="1"/>
      <c r="M44" s="60"/>
      <c r="N44" s="123"/>
      <c r="O44" s="78" t="s">
        <v>21</v>
      </c>
      <c r="P44" s="93">
        <f>P43*1000/31/24/60/60</f>
        <v>30</v>
      </c>
      <c r="Q44" s="96">
        <f>Q43*1000/31/24/60/60</f>
        <v>32.361484468339306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6325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10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45574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3918299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3919876</v>
      </c>
      <c r="D16" s="40">
        <f>+C16-C8</f>
        <v>1577</v>
      </c>
      <c r="E16" s="97">
        <f>+D16*1000/14/3600</f>
        <v>31.289682539682541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3920431</v>
      </c>
      <c r="D21" s="40">
        <f>+C21-C16</f>
        <v>555</v>
      </c>
      <c r="E21" s="97">
        <f>+D21*1000/5/3600</f>
        <v>30.833333333333332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3920980</v>
      </c>
      <c r="D26" s="40">
        <f>+C26-C21</f>
        <v>549</v>
      </c>
      <c r="E26" s="97">
        <f>+D26*1000/5/3600</f>
        <v>30.5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45575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3920980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3922646</v>
      </c>
      <c r="D16" s="40">
        <f>+C16-C8</f>
        <v>1666</v>
      </c>
      <c r="E16" s="97">
        <f>+D16*1000/14/3600</f>
        <v>33.055555555555557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3923174</v>
      </c>
      <c r="D21" s="40">
        <f>+C21-C16</f>
        <v>528</v>
      </c>
      <c r="E21" s="97">
        <f>+D21*1000/5/3600</f>
        <v>29.333333333333332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3923750</v>
      </c>
      <c r="D26" s="40">
        <f>+C26-C21</f>
        <v>576</v>
      </c>
      <c r="E26" s="97">
        <f>+D26*1000/5/3600</f>
        <v>32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4" zoomScale="85" zoomScaleNormal="85" zoomScalePageLayoutView="70" workbookViewId="0">
      <selection activeCell="B7" sqref="B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45576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3923750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3925377</v>
      </c>
      <c r="D16" s="40">
        <f>+C16-C8</f>
        <v>1627</v>
      </c>
      <c r="E16" s="97">
        <f>+D16*1000/14/3600</f>
        <v>32.281746031746032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3925981</v>
      </c>
      <c r="D21" s="40">
        <f>+C21-C16</f>
        <v>604</v>
      </c>
      <c r="E21" s="97">
        <f>+D21*1000/5/3600</f>
        <v>33.555555555555557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3926585</v>
      </c>
      <c r="D26" s="40">
        <f>+C26-C21</f>
        <v>604</v>
      </c>
      <c r="E26" s="97">
        <f>+D26*1000/5/3600</f>
        <v>33.555555555555557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3926585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3928218</v>
      </c>
      <c r="D16" s="40">
        <f>+C16-C8</f>
        <v>1633</v>
      </c>
      <c r="E16" s="97">
        <f>+D16*1000/14/3600</f>
        <v>32.400793650793652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3928826</v>
      </c>
      <c r="D21" s="40">
        <f>+C21-C16</f>
        <v>608</v>
      </c>
      <c r="E21" s="97">
        <f>+D21*1000/5/3600</f>
        <v>33.777777777777779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3929403</v>
      </c>
      <c r="D26" s="40">
        <f>+C26-C21</f>
        <v>577</v>
      </c>
      <c r="E26" s="97">
        <f>+D26*1000/5/3600</f>
        <v>32.055555555555557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4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3929403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3931065</v>
      </c>
      <c r="D16" s="40">
        <f>+C16-C8</f>
        <v>1662</v>
      </c>
      <c r="E16" s="97">
        <f>+D16*1000/14/3600</f>
        <v>32.976190476190474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3931670</v>
      </c>
      <c r="D21" s="40">
        <f>+C21-C16</f>
        <v>605</v>
      </c>
      <c r="E21" s="97">
        <f>+D21*1000/5/3600</f>
        <v>33.611111111111114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3932281</v>
      </c>
      <c r="D26" s="40">
        <f>+C26-C21</f>
        <v>611</v>
      </c>
      <c r="E26" s="97">
        <f>+D26*1000/5/3600</f>
        <v>33.944444444444443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3932281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3933928</v>
      </c>
      <c r="D16" s="40">
        <f>+C16-C8</f>
        <v>1647</v>
      </c>
      <c r="E16" s="97">
        <f>+D16*1000/14/3600</f>
        <v>32.678571428571431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3934544</v>
      </c>
      <c r="D21" s="40">
        <f>+C21-C16</f>
        <v>616</v>
      </c>
      <c r="E21" s="97">
        <f>+D21*1000/5/3600</f>
        <v>34.222222222222221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3935101</v>
      </c>
      <c r="D26" s="40">
        <f>+C26-C21</f>
        <v>557</v>
      </c>
      <c r="E26" s="97">
        <f>+D26*1000/5/3600</f>
        <v>30.944444444444443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3935101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3936809</v>
      </c>
      <c r="D16" s="40">
        <f>+C16-C8</f>
        <v>1708</v>
      </c>
      <c r="E16" s="97">
        <f>+D16*1000/14/3600</f>
        <v>33.888888888888886</v>
      </c>
      <c r="F16" s="41" t="s">
        <v>16</v>
      </c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3937417</v>
      </c>
      <c r="D21" s="40">
        <f>+C21-C16</f>
        <v>608</v>
      </c>
      <c r="E21" s="97">
        <f>+D21*1000/5/3600</f>
        <v>33.777777777777779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3938000</v>
      </c>
      <c r="D26" s="40">
        <f>+C26-C21</f>
        <v>583</v>
      </c>
      <c r="E26" s="97">
        <f>+D26*1000/5/3600</f>
        <v>32.388888888888886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3938000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3939681</v>
      </c>
      <c r="D16" s="40">
        <f>+C16-C8</f>
        <v>1681</v>
      </c>
      <c r="E16" s="97">
        <f>+D16*1000/14/3600</f>
        <v>33.353174603174601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3940368</v>
      </c>
      <c r="D21" s="40">
        <f>+C21-C16</f>
        <v>687</v>
      </c>
      <c r="E21" s="97">
        <f>+D21*1000/5/3600</f>
        <v>38.166666666666664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3940891</v>
      </c>
      <c r="D26" s="40">
        <f>+C26-C21</f>
        <v>523</v>
      </c>
      <c r="E26" s="97">
        <f>+D26*1000/5/3600</f>
        <v>29.055555555555557</v>
      </c>
      <c r="F26" s="41" t="s">
        <v>16</v>
      </c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45582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3940891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3942549</v>
      </c>
      <c r="D16" s="40">
        <f>+C16-C8</f>
        <v>1658</v>
      </c>
      <c r="E16" s="97">
        <f>+D16*1000/14/3600</f>
        <v>32.896825396825399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3943145</v>
      </c>
      <c r="D21" s="40">
        <f>+C21-C16</f>
        <v>596</v>
      </c>
      <c r="E21" s="97">
        <f>+D21*1000/5/3600</f>
        <v>33.111111111111114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3943737</v>
      </c>
      <c r="D26" s="40">
        <f>+C26-C21</f>
        <v>592</v>
      </c>
      <c r="E26" s="97">
        <f>+D26*1000/5/3600</f>
        <v>32.888888888888886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3943737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3945417</v>
      </c>
      <c r="D16" s="40">
        <f>+C16-C8</f>
        <v>1680</v>
      </c>
      <c r="E16" s="97">
        <f>+D16*1000/14/3600</f>
        <v>33.333333333333336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3946006</v>
      </c>
      <c r="D21" s="40">
        <f>+C21-C16</f>
        <v>589</v>
      </c>
      <c r="E21" s="97">
        <f>+D21*1000/5/3600</f>
        <v>32.722222222222221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3946590</v>
      </c>
      <c r="D26" s="40">
        <f>+C26-C21</f>
        <v>584</v>
      </c>
      <c r="E26" s="97">
        <f>+D26*1000/5/3600</f>
        <v>32.444444444444443</v>
      </c>
      <c r="F26" s="41" t="s">
        <v>16</v>
      </c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45566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3896494</v>
      </c>
      <c r="D8" s="28"/>
      <c r="E8" s="28"/>
      <c r="F8" s="8"/>
      <c r="G8" s="129"/>
      <c r="H8" s="130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5" t="s">
        <v>16</v>
      </c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3897957</v>
      </c>
      <c r="D16" s="40">
        <f>+C16-C8</f>
        <v>1463</v>
      </c>
      <c r="E16" s="97">
        <f>+D16*1000/14/3600</f>
        <v>29.027777777777779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5" t="s">
        <v>16</v>
      </c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3898476</v>
      </c>
      <c r="D21" s="40">
        <f>+C21-C16</f>
        <v>519</v>
      </c>
      <c r="E21" s="97">
        <f>+D21*1000/5/3600</f>
        <v>28.833333333333332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5" t="s">
        <v>16</v>
      </c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3898996</v>
      </c>
      <c r="D26" s="40">
        <f>+C26-C21</f>
        <v>520</v>
      </c>
      <c r="E26" s="97">
        <f>+D26*1000/5/3600</f>
        <v>28.888888888888889</v>
      </c>
      <c r="F26" s="41" t="s">
        <v>16</v>
      </c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45584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3946590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3948266</v>
      </c>
      <c r="D16" s="40">
        <f>+C16-C8</f>
        <v>1676</v>
      </c>
      <c r="E16" s="97">
        <f>+D16*1000/14/3600</f>
        <v>33.253968253968253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3948899</v>
      </c>
      <c r="D21" s="40">
        <f>+C21-C16</f>
        <v>633</v>
      </c>
      <c r="E21" s="97">
        <f>+D21*1000/5/3600</f>
        <v>35.166666666666664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3949387</v>
      </c>
      <c r="D26" s="40">
        <f>+C26-C21</f>
        <v>488</v>
      </c>
      <c r="E26" s="97">
        <f>+D26*1000/5/3600</f>
        <v>27.111111111111111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45585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3949387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3950769</v>
      </c>
      <c r="D16" s="40">
        <f>+C16-C8</f>
        <v>1382</v>
      </c>
      <c r="E16" s="97">
        <f>+D16*1000/14/3600</f>
        <v>27.420634920634921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3951286</v>
      </c>
      <c r="D21" s="40">
        <f>+C21-C16</f>
        <v>517</v>
      </c>
      <c r="E21" s="97">
        <f>+D21*1000/5/3600</f>
        <v>28.722222222222221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3951787</v>
      </c>
      <c r="D26" s="40">
        <f>+C26-C21</f>
        <v>501</v>
      </c>
      <c r="E26" s="97">
        <f>+D26*1000/5/3600</f>
        <v>27.833333333333332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45586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3951787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3953477</v>
      </c>
      <c r="D16" s="40">
        <f>+C16-C8</f>
        <v>1690</v>
      </c>
      <c r="E16" s="97">
        <f>+D16*1000/14/3600</f>
        <v>33.531746031746032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3954075</v>
      </c>
      <c r="D21" s="40">
        <f>+C21-C16</f>
        <v>598</v>
      </c>
      <c r="E21" s="97">
        <f>+D21*1000/5/3600</f>
        <v>33.222222222222221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3954677</v>
      </c>
      <c r="D26" s="40">
        <f>+C26-C21</f>
        <v>602</v>
      </c>
      <c r="E26" s="97">
        <f>+D26*1000/5/3600</f>
        <v>33.444444444444443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3954677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3956386</v>
      </c>
      <c r="D16" s="40">
        <f>+C16-C8</f>
        <v>1709</v>
      </c>
      <c r="E16" s="97">
        <f>+D16*1000/14/3600</f>
        <v>33.908730158730158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3956998</v>
      </c>
      <c r="D21" s="40">
        <f>+C21-C16</f>
        <v>612</v>
      </c>
      <c r="E21" s="97">
        <f>+D21*1000/5/3600</f>
        <v>34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3957590</v>
      </c>
      <c r="D26" s="40">
        <f>+C26-C21</f>
        <v>592</v>
      </c>
      <c r="E26" s="97">
        <f>+D26*1000/5/3600</f>
        <v>32.888888888888886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3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3957590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3959306</v>
      </c>
      <c r="D16" s="40">
        <f>+C16-C8</f>
        <v>1716</v>
      </c>
      <c r="E16" s="97">
        <f>+D16*1000/14/3600</f>
        <v>34.047619047619044</v>
      </c>
      <c r="F16" s="45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3959910</v>
      </c>
      <c r="D21" s="40">
        <f>+C21-C16</f>
        <v>604</v>
      </c>
      <c r="E21" s="97">
        <f>+D21*1000/5/3600</f>
        <v>33.555555555555557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3960539</v>
      </c>
      <c r="D26" s="40">
        <f>+C26-C21</f>
        <v>629</v>
      </c>
      <c r="E26" s="97">
        <f>+D26*1000/5/3600</f>
        <v>34.944444444444443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45589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3960539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3962210</v>
      </c>
      <c r="D16" s="40">
        <f>+C16-C8</f>
        <v>1671</v>
      </c>
      <c r="E16" s="97">
        <f>+D16*1000/14/3600</f>
        <v>33.154761904761905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3962839</v>
      </c>
      <c r="D21" s="40">
        <f>+C21-C16</f>
        <v>629</v>
      </c>
      <c r="E21" s="97">
        <f>+D21*1000/5/3600</f>
        <v>34.944444444444443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3963442</v>
      </c>
      <c r="D26" s="40">
        <f>+C26-C21</f>
        <v>603</v>
      </c>
      <c r="E26" s="97">
        <f>+D26*1000/5/3600</f>
        <v>33.5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3963442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3965126</v>
      </c>
      <c r="D16" s="40">
        <f>+C16-C8</f>
        <v>1684</v>
      </c>
      <c r="E16" s="97">
        <f>+D16*1000/14/3600</f>
        <v>33.412698412698411</v>
      </c>
      <c r="F16" s="41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3965752</v>
      </c>
      <c r="D21" s="40">
        <f>+C21-C16</f>
        <v>626</v>
      </c>
      <c r="E21" s="97">
        <f>+D21*1000/5/3600</f>
        <v>34.777777777777779</v>
      </c>
      <c r="F21" s="41"/>
      <c r="G21" s="148" t="s">
        <v>16</v>
      </c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3966333</v>
      </c>
      <c r="D26" s="40">
        <f>+C26-C21</f>
        <v>581</v>
      </c>
      <c r="E26" s="97">
        <f>+D26*1000/5/3600</f>
        <v>32.277777777777779</v>
      </c>
      <c r="F26" s="41"/>
      <c r="G26" s="148" t="s">
        <v>16</v>
      </c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3966333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3967991</v>
      </c>
      <c r="D16" s="40">
        <f>+C16-C8</f>
        <v>1658</v>
      </c>
      <c r="E16" s="97">
        <f>+D16*1000/14/3600</f>
        <v>32.896825396825399</v>
      </c>
      <c r="F16" s="45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3968622</v>
      </c>
      <c r="D21" s="40">
        <f>+C21-C16</f>
        <v>631</v>
      </c>
      <c r="E21" s="97">
        <f>+D21*1000/5/3600</f>
        <v>35.055555555555557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3969194</v>
      </c>
      <c r="D26" s="40">
        <f>+C26-C21</f>
        <v>572</v>
      </c>
      <c r="E26" s="97">
        <f>+D26*1000/5/3600</f>
        <v>31.777777777777779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zoomScale="85" zoomScaleNormal="85" zoomScalePageLayoutView="70" workbookViewId="0">
      <selection activeCell="B8" sqref="B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45592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6">
        <f>+'Día 26'!C26</f>
        <v>3969194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3970821</v>
      </c>
      <c r="D16" s="40">
        <f>+C16-C8</f>
        <v>1627</v>
      </c>
      <c r="E16" s="97">
        <f>+D16*1000/14/3600</f>
        <v>32.281746031746032</v>
      </c>
      <c r="F16" s="45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9">
        <f t="shared" si="1"/>
        <v>0</v>
      </c>
      <c r="F17" s="101"/>
      <c r="G17" s="154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9">
        <f t="shared" si="1"/>
        <v>0</v>
      </c>
      <c r="F18" s="101"/>
      <c r="G18" s="154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9">
        <f t="shared" si="1"/>
        <v>0</v>
      </c>
      <c r="F19" s="101"/>
      <c r="G19" s="154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3971409</v>
      </c>
      <c r="D21" s="40">
        <f>+C21-C16</f>
        <v>588</v>
      </c>
      <c r="E21" s="97">
        <f>+D21*1000/5/3600</f>
        <v>32.666666666666664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3971991</v>
      </c>
      <c r="D26" s="40">
        <f>+C26-C21</f>
        <v>582</v>
      </c>
      <c r="E26" s="97">
        <f>+D26*1000/5/3600</f>
        <v>32.333333333333336</v>
      </c>
      <c r="F26" s="45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3971991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3973620</v>
      </c>
      <c r="D16" s="40">
        <f>+C16-C8</f>
        <v>1629</v>
      </c>
      <c r="E16" s="97">
        <f>+D16*1000/14/3600</f>
        <v>32.321428571428569</v>
      </c>
      <c r="F16" s="45"/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3974192</v>
      </c>
      <c r="D21" s="40">
        <f>+C21-C16</f>
        <v>572</v>
      </c>
      <c r="E21" s="97">
        <f>+D21*1000/5/3600</f>
        <v>31.777777777777779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3974798</v>
      </c>
      <c r="D26" s="40">
        <f>+C26-C21</f>
        <v>606</v>
      </c>
      <c r="E26" s="97">
        <f>+D26*1000/5/3600</f>
        <v>33.666666666666664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45567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3898996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 t="s">
        <v>16</v>
      </c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3900806</v>
      </c>
      <c r="D16" s="40">
        <f>+C16-C8</f>
        <v>1810</v>
      </c>
      <c r="E16" s="97">
        <f>+D16*1000/14/3600</f>
        <v>35.912698412698411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50"/>
      <c r="H20" s="15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3901476</v>
      </c>
      <c r="D21" s="40">
        <f>+C21-C16</f>
        <v>670</v>
      </c>
      <c r="E21" s="98">
        <f>+D21*1000/5/3600</f>
        <v>37.222222222222221</v>
      </c>
      <c r="F21" s="41"/>
      <c r="G21" s="152"/>
      <c r="H21" s="153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9"/>
      <c r="H22" s="130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3902095</v>
      </c>
      <c r="D26" s="40">
        <f>+C26-C21</f>
        <v>619</v>
      </c>
      <c r="E26" s="97">
        <f>+D26*1000/5/3600</f>
        <v>34.388888888888886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7" zoomScale="85" zoomScaleNormal="85" zoomScalePageLayoutView="70" workbookViewId="0">
      <selection activeCell="D23" sqref="D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45594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5">
        <f>+'Día 28'!C26</f>
        <v>3974798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3">
        <v>3976448</v>
      </c>
      <c r="D16" s="40">
        <f>+C16-C8</f>
        <v>1650</v>
      </c>
      <c r="E16" s="104">
        <f>+D16*1000/14/3600</f>
        <v>32.738095238095241</v>
      </c>
      <c r="F16" s="45" t="s">
        <v>16</v>
      </c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3977048</v>
      </c>
      <c r="D21" s="40">
        <f>+C21-C16</f>
        <v>600</v>
      </c>
      <c r="E21" s="104">
        <f>+D21*1000/5/3600</f>
        <v>33.333333333333336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3977652</v>
      </c>
      <c r="D26" s="40">
        <f>+C26-C21</f>
        <v>604</v>
      </c>
      <c r="E26" s="104">
        <f>+D26*1000/5/3600</f>
        <v>33.555555555555557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D27" sqref="D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45595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3977652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5">
        <v>3979283</v>
      </c>
      <c r="D16" s="40">
        <f>+C16-C8</f>
        <v>1631</v>
      </c>
      <c r="E16" s="97">
        <f>+D16*1000/14/3600</f>
        <v>32.361111111111114</v>
      </c>
      <c r="F16" s="45" t="s">
        <v>16</v>
      </c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3979872</v>
      </c>
      <c r="D21" s="40">
        <f>+C21-C16</f>
        <v>589</v>
      </c>
      <c r="E21" s="97">
        <f>+D21*1000/5/3600</f>
        <v>32.722222222222221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3980472</v>
      </c>
      <c r="D26" s="40">
        <f>+C26-C21</f>
        <v>600</v>
      </c>
      <c r="E26" s="97">
        <f>+D26*1000/5/3600</f>
        <v>33.333333333333336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4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45596</v>
      </c>
      <c r="C7" s="107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3980472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8">
        <v>3982115</v>
      </c>
      <c r="D16" s="40">
        <f>+C16-C8</f>
        <v>1643</v>
      </c>
      <c r="E16" s="97">
        <f>+D16*1000/14/3600</f>
        <v>32.599206349206348</v>
      </c>
      <c r="F16" s="45" t="s">
        <v>16</v>
      </c>
      <c r="G16" s="148" t="s">
        <v>16</v>
      </c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3982709</v>
      </c>
      <c r="D21" s="40">
        <f>+C21-C16</f>
        <v>594</v>
      </c>
      <c r="E21" s="97">
        <f>+D21*1000/5/3600</f>
        <v>33</v>
      </c>
      <c r="F21" s="45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5">
        <v>3983297</v>
      </c>
      <c r="D26" s="40">
        <f>+C26-C21</f>
        <v>588</v>
      </c>
      <c r="E26" s="97">
        <f>+D26*1000/5/3600</f>
        <v>32.666666666666664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topLeftCell="A7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45568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3902095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3903783</v>
      </c>
      <c r="D16" s="40">
        <f>+C16-C8</f>
        <v>1688</v>
      </c>
      <c r="E16" s="97">
        <f>+D16*1000/14/3600</f>
        <v>33.492063492063494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3904385</v>
      </c>
      <c r="D21" s="40">
        <f>+C21-C16</f>
        <v>602</v>
      </c>
      <c r="E21" s="97">
        <f>+D21*1000/5/3600</f>
        <v>33.444444444444443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3904933</v>
      </c>
      <c r="D26" s="40">
        <f>+C26-C21</f>
        <v>548</v>
      </c>
      <c r="E26" s="97">
        <f>+D26*1000/5/3600</f>
        <v>30.444444444444443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topLeftCell="A9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45569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3904933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3906444</v>
      </c>
      <c r="D16" s="40">
        <f>+C16-C8</f>
        <v>1511</v>
      </c>
      <c r="E16" s="97">
        <f>+D16*1000/14/3600</f>
        <v>29.980158730158731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3906993</v>
      </c>
      <c r="D21" s="40">
        <f>+C21-C16</f>
        <v>549</v>
      </c>
      <c r="E21" s="97">
        <f>+D21*1000/5/3600</f>
        <v>30.5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3907553</v>
      </c>
      <c r="D26" s="40">
        <f>+C26-C21</f>
        <v>560</v>
      </c>
      <c r="E26" s="97">
        <f>+D26*1000/5/3600</f>
        <v>31.111111111111111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45570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3907553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3909075</v>
      </c>
      <c r="D16" s="40">
        <f>+C16-C8</f>
        <v>1522</v>
      </c>
      <c r="E16" s="97">
        <f>+D16*1000/14/3600</f>
        <v>30.198412698412696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3909622</v>
      </c>
      <c r="D21" s="40">
        <f>+C21-C16</f>
        <v>547</v>
      </c>
      <c r="E21" s="97">
        <f>+D21*1000/5/3600</f>
        <v>30.388888888888889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3910108</v>
      </c>
      <c r="D26" s="40">
        <f>+C26-C21</f>
        <v>486</v>
      </c>
      <c r="E26" s="97">
        <f>+D26*1000/5/3600</f>
        <v>27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45571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3910108</v>
      </c>
      <c r="D8" s="28" t="s">
        <v>16</v>
      </c>
      <c r="E8" s="28"/>
      <c r="F8" s="8"/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3911659</v>
      </c>
      <c r="D16" s="40">
        <f>+C16-C8</f>
        <v>1551</v>
      </c>
      <c r="E16" s="97">
        <f>+D16*1000/14/3600</f>
        <v>30.773809523809526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3912281</v>
      </c>
      <c r="D21" s="40">
        <f>+C21-C16</f>
        <v>622</v>
      </c>
      <c r="E21" s="97">
        <f>+D21*1000/5/3600</f>
        <v>34.555555555555557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3912853</v>
      </c>
      <c r="D26" s="40">
        <f>+C26-C21</f>
        <v>572</v>
      </c>
      <c r="E26" s="97">
        <f>+D26*1000/5/3600</f>
        <v>31.777777777777779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4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45572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3912853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3914442</v>
      </c>
      <c r="D16" s="40">
        <f>+C16-C8</f>
        <v>1589</v>
      </c>
      <c r="E16" s="97">
        <f>+D16*1000/14/3600</f>
        <v>31.527777777777779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3915021</v>
      </c>
      <c r="D21" s="40">
        <f>+C21-C16</f>
        <v>579</v>
      </c>
      <c r="E21" s="97">
        <f>+D21*1000/5/3600</f>
        <v>32.166666666666664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3915596</v>
      </c>
      <c r="D26" s="40">
        <f>+C26-C21</f>
        <v>575</v>
      </c>
      <c r="E26" s="97">
        <f>+D26*1000/5/3600</f>
        <v>31.944444444444443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1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31"/>
      <c r="C2" s="132"/>
      <c r="D2" s="139" t="s">
        <v>25</v>
      </c>
      <c r="E2" s="140"/>
      <c r="F2" s="140"/>
      <c r="G2" s="140"/>
      <c r="H2" s="141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3"/>
      <c r="C3" s="134"/>
      <c r="D3" s="142"/>
      <c r="E3" s="143"/>
      <c r="F3" s="143"/>
      <c r="G3" s="143"/>
      <c r="H3" s="144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5" t="s">
        <v>26</v>
      </c>
      <c r="E5" s="146"/>
      <c r="F5" s="146"/>
      <c r="G5" s="146"/>
      <c r="H5" s="147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45573</v>
      </c>
      <c r="C7" s="22" t="s">
        <v>27</v>
      </c>
      <c r="D7" s="23" t="s">
        <v>28</v>
      </c>
      <c r="E7" s="24" t="s">
        <v>15</v>
      </c>
      <c r="F7" s="25" t="s">
        <v>29</v>
      </c>
      <c r="G7" s="127" t="s">
        <v>30</v>
      </c>
      <c r="H7" s="128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3915596</v>
      </c>
      <c r="D8" s="28" t="s">
        <v>16</v>
      </c>
      <c r="E8" s="28"/>
      <c r="F8" s="8" t="s">
        <v>16</v>
      </c>
      <c r="G8" s="129"/>
      <c r="H8" s="130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5"/>
      <c r="H9" s="136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5"/>
      <c r="H10" s="136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5"/>
      <c r="H11" s="136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5"/>
      <c r="H12" s="136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5"/>
      <c r="H13" s="136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5"/>
      <c r="H14" s="136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5"/>
      <c r="H15" s="136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3917176</v>
      </c>
      <c r="D16" s="40">
        <f>+C16-C8</f>
        <v>1580</v>
      </c>
      <c r="E16" s="97">
        <f>+D16*1000/14/3600</f>
        <v>31.349206349206348</v>
      </c>
      <c r="F16" s="41"/>
      <c r="G16" s="148"/>
      <c r="H16" s="149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5"/>
      <c r="H17" s="136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5"/>
      <c r="H18" s="136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5"/>
      <c r="H19" s="136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5"/>
      <c r="H20" s="136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3917741</v>
      </c>
      <c r="D21" s="40">
        <f>+C21-C16</f>
        <v>565</v>
      </c>
      <c r="E21" s="97">
        <f>+D21*1000/5/3600</f>
        <v>31.388888888888889</v>
      </c>
      <c r="F21" s="41"/>
      <c r="G21" s="148"/>
      <c r="H21" s="149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5"/>
      <c r="H22" s="136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5"/>
      <c r="H23" s="136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5"/>
      <c r="H24" s="136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5"/>
      <c r="H25" s="136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3918299</v>
      </c>
      <c r="D26" s="40">
        <f>+C26-C21</f>
        <v>558</v>
      </c>
      <c r="E26" s="97">
        <f>+D26*1000/5/3600</f>
        <v>31</v>
      </c>
      <c r="F26" s="41"/>
      <c r="G26" s="148"/>
      <c r="H26" s="149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5"/>
      <c r="H27" s="136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5"/>
      <c r="H28" s="136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5"/>
      <c r="H29" s="136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5"/>
      <c r="H30" s="136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5"/>
      <c r="H31" s="136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7"/>
      <c r="H32" s="138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20" ma:contentTypeDescription="Crear nuevo documento." ma:contentTypeScope="" ma:versionID="a005414767d321ceb5ca614881bd0bf1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322dfcbe22b1bf9c385994bcb2c22e4c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EB0E761E-7DDF-4D40-960C-EE97BBDCE1B9}"/>
</file>

<file path=customXml/itemProps2.xml><?xml version="1.0" encoding="utf-8"?>
<ds:datastoreItem xmlns:ds="http://schemas.openxmlformats.org/officeDocument/2006/customXml" ds:itemID="{D35E9375-E53C-43D9-A18F-F133D4C31266}"/>
</file>

<file path=customXml/itemProps3.xml><?xml version="1.0" encoding="utf-8"?>
<ds:datastoreItem xmlns:ds="http://schemas.openxmlformats.org/officeDocument/2006/customXml" ds:itemID="{4134FA8C-6B67-4C72-ACF7-4A6BEC63A6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2024-11-11T11:59:48Z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