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01\Caudal\48 Mar 2025\"/>
    </mc:Choice>
  </mc:AlternateContent>
  <bookViews>
    <workbookView xWindow="-110" yWindow="-110" windowWidth="19420" windowHeight="1042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2" i="40" l="1"/>
  <c r="Q13" i="40"/>
  <c r="Q14" i="40"/>
  <c r="Q15" i="40"/>
  <c r="Q16" i="40"/>
  <c r="Q17" i="40"/>
  <c r="Q43" i="40" s="1"/>
  <c r="Q18" i="40"/>
  <c r="Q19" i="40"/>
  <c r="Q20" i="40"/>
  <c r="Q21" i="40"/>
  <c r="Q22" i="40"/>
  <c r="Q23" i="40"/>
  <c r="Q24" i="40"/>
  <c r="Q25" i="40"/>
  <c r="Q26" i="40"/>
  <c r="Q27" i="40"/>
  <c r="Q28" i="40"/>
  <c r="Q29" i="40"/>
  <c r="Q30" i="40"/>
  <c r="Q31" i="40"/>
  <c r="Q32" i="40"/>
  <c r="Q33" i="40"/>
  <c r="Q34" i="40"/>
  <c r="Q35" i="40"/>
  <c r="Q36" i="40"/>
  <c r="Q37" i="40"/>
  <c r="Q38" i="40"/>
  <c r="Q39" i="40"/>
  <c r="Q40" i="40"/>
  <c r="Q41" i="40"/>
  <c r="Q11" i="40"/>
  <c r="P44" i="40"/>
  <c r="P43" i="40"/>
  <c r="Q46" i="40" l="1"/>
  <c r="Q44" i="40"/>
  <c r="G44" i="40"/>
  <c r="L40" i="40"/>
  <c r="L39" i="40"/>
  <c r="L35" i="40"/>
  <c r="L34" i="40"/>
  <c r="L30" i="40"/>
  <c r="L29" i="40"/>
  <c r="L24" i="40"/>
  <c r="L23" i="40"/>
  <c r="L18" i="40"/>
  <c r="L17" i="40"/>
  <c r="L13" i="40"/>
  <c r="L12" i="40"/>
  <c r="H42" i="40"/>
  <c r="G42" i="40"/>
  <c r="G12" i="40"/>
  <c r="H12" i="40"/>
  <c r="G13" i="40"/>
  <c r="H13" i="40" s="1"/>
  <c r="G14" i="40"/>
  <c r="H14" i="40" s="1"/>
  <c r="G15" i="40"/>
  <c r="H15" i="40"/>
  <c r="G16" i="40"/>
  <c r="H16" i="40"/>
  <c r="G17" i="40"/>
  <c r="H17" i="40"/>
  <c r="G18" i="40"/>
  <c r="H18" i="40"/>
  <c r="G19" i="40"/>
  <c r="H19" i="40"/>
  <c r="G20" i="40"/>
  <c r="H20" i="40"/>
  <c r="G21" i="40"/>
  <c r="H21" i="40"/>
  <c r="G22" i="40"/>
  <c r="H22" i="40"/>
  <c r="G23" i="40"/>
  <c r="H23" i="40"/>
  <c r="G24" i="40"/>
  <c r="H24" i="40"/>
  <c r="G25" i="40"/>
  <c r="H25" i="40" s="1"/>
  <c r="G26" i="40"/>
  <c r="H26" i="40"/>
  <c r="G27" i="40"/>
  <c r="H27" i="40"/>
  <c r="G28" i="40"/>
  <c r="H28" i="40"/>
  <c r="G29" i="40"/>
  <c r="H29" i="40"/>
  <c r="G30" i="40"/>
  <c r="H30" i="40"/>
  <c r="G31" i="40"/>
  <c r="H31" i="40"/>
  <c r="G32" i="40"/>
  <c r="H32" i="40"/>
  <c r="G33" i="40"/>
  <c r="H33" i="40"/>
  <c r="G34" i="40"/>
  <c r="H34" i="40"/>
  <c r="G35" i="40"/>
  <c r="H35" i="40"/>
  <c r="G36" i="40"/>
  <c r="H36" i="40"/>
  <c r="G37" i="40"/>
  <c r="H37" i="40"/>
  <c r="G38" i="40"/>
  <c r="H38" i="40"/>
  <c r="G39" i="40"/>
  <c r="H39" i="40"/>
  <c r="G40" i="40"/>
  <c r="H40" i="40"/>
  <c r="G41" i="40"/>
  <c r="H41" i="40"/>
  <c r="H11" i="40"/>
  <c r="G11" i="40"/>
  <c r="P41" i="40" l="1"/>
  <c r="P40" i="40"/>
  <c r="F40" i="40"/>
  <c r="F41" i="40"/>
  <c r="D21" i="7" l="1"/>
  <c r="D16" i="7"/>
  <c r="D21" i="24" l="1"/>
  <c r="D26" i="19" l="1"/>
  <c r="E26" i="19" s="1"/>
  <c r="C8" i="45" l="1"/>
  <c r="D16" i="45" s="1"/>
  <c r="E16" i="45" s="1"/>
  <c r="D26" i="45"/>
  <c r="C8" i="42"/>
  <c r="D21" i="45"/>
  <c r="E21" i="45" s="1"/>
  <c r="D32" i="45" l="1"/>
  <c r="E32" i="45" s="1"/>
  <c r="D31" i="45"/>
  <c r="E31" i="45" s="1"/>
  <c r="D30" i="45"/>
  <c r="E30" i="45" s="1"/>
  <c r="D29" i="45"/>
  <c r="E29" i="45" s="1"/>
  <c r="D28" i="45"/>
  <c r="E28" i="45" s="1"/>
  <c r="E26" i="45"/>
  <c r="D25" i="45"/>
  <c r="E25" i="45" s="1"/>
  <c r="D24" i="45"/>
  <c r="E24" i="45" s="1"/>
  <c r="D23" i="45"/>
  <c r="E23" i="45" s="1"/>
  <c r="D20" i="45"/>
  <c r="E20" i="45" s="1"/>
  <c r="D19" i="45"/>
  <c r="E19" i="45" s="1"/>
  <c r="D18" i="45"/>
  <c r="E18" i="45" s="1"/>
  <c r="D15" i="45"/>
  <c r="E15" i="45" s="1"/>
  <c r="D14" i="45"/>
  <c r="E14" i="45" s="1"/>
  <c r="D13" i="45"/>
  <c r="E13" i="45" s="1"/>
  <c r="D12" i="45"/>
  <c r="E12" i="45" s="1"/>
  <c r="D11" i="45"/>
  <c r="E11" i="45" s="1"/>
  <c r="D10" i="45"/>
  <c r="E10" i="45" s="1"/>
  <c r="E17" i="33" l="1"/>
  <c r="F37" i="40" l="1"/>
  <c r="F38" i="40"/>
  <c r="F39" i="40"/>
  <c r="C8" i="41" l="1"/>
  <c r="C8" i="34"/>
  <c r="C8" i="33"/>
  <c r="D16" i="33" s="1"/>
  <c r="P37" i="40" l="1"/>
  <c r="P38" i="40"/>
  <c r="P39" i="40"/>
  <c r="F29" i="40" l="1"/>
  <c r="F30" i="40"/>
  <c r="F31" i="40"/>
  <c r="F32" i="40"/>
  <c r="F33" i="40"/>
  <c r="F34" i="40"/>
  <c r="F35" i="40"/>
  <c r="F36" i="40"/>
  <c r="F22" i="40"/>
  <c r="F23" i="40"/>
  <c r="F24" i="40"/>
  <c r="F25" i="40"/>
  <c r="F26" i="40"/>
  <c r="F27" i="40"/>
  <c r="F28" i="40"/>
  <c r="F15" i="40"/>
  <c r="F16" i="40"/>
  <c r="F17" i="40"/>
  <c r="F18" i="40"/>
  <c r="F19" i="40"/>
  <c r="F20" i="40"/>
  <c r="F21" i="40"/>
  <c r="F11" i="40"/>
  <c r="F12" i="40"/>
  <c r="F13" i="40"/>
  <c r="F14" i="40"/>
  <c r="D16" i="42"/>
  <c r="E16" i="42" s="1"/>
  <c r="D16" i="41"/>
  <c r="E16" i="41" s="1"/>
  <c r="D32" i="42"/>
  <c r="E32" i="42" s="1"/>
  <c r="D31" i="42"/>
  <c r="E31" i="42" s="1"/>
  <c r="D30" i="42"/>
  <c r="E30" i="42"/>
  <c r="D29" i="42"/>
  <c r="E29" i="42"/>
  <c r="D28" i="42"/>
  <c r="E28" i="42" s="1"/>
  <c r="D26" i="42"/>
  <c r="E26" i="42" s="1"/>
  <c r="D25" i="42"/>
  <c r="E25" i="42" s="1"/>
  <c r="D24" i="42"/>
  <c r="E24" i="42" s="1"/>
  <c r="D23" i="42"/>
  <c r="E23" i="42"/>
  <c r="D21" i="42"/>
  <c r="E21" i="42" s="1"/>
  <c r="D20" i="42"/>
  <c r="E20" i="42" s="1"/>
  <c r="D19" i="42"/>
  <c r="E19" i="42"/>
  <c r="D18" i="42"/>
  <c r="E18" i="42"/>
  <c r="D15" i="42"/>
  <c r="E15" i="42" s="1"/>
  <c r="D14" i="42"/>
  <c r="E14" i="42" s="1"/>
  <c r="D13" i="42"/>
  <c r="E13" i="42"/>
  <c r="D12" i="42"/>
  <c r="E12" i="42"/>
  <c r="D11" i="42"/>
  <c r="E11" i="42" s="1"/>
  <c r="D10" i="42"/>
  <c r="E10" i="42" s="1"/>
  <c r="D32" i="41"/>
  <c r="E32" i="41"/>
  <c r="D31" i="41"/>
  <c r="E31" i="41"/>
  <c r="D30" i="41"/>
  <c r="E30" i="41" s="1"/>
  <c r="D29" i="41"/>
  <c r="E29" i="41" s="1"/>
  <c r="D28" i="41"/>
  <c r="E28" i="41"/>
  <c r="D26" i="41"/>
  <c r="E26" i="41" s="1"/>
  <c r="D25" i="41"/>
  <c r="E25" i="41"/>
  <c r="D24" i="41"/>
  <c r="E24" i="41"/>
  <c r="D23" i="41"/>
  <c r="E23" i="41" s="1"/>
  <c r="D21" i="41"/>
  <c r="E21" i="41" s="1"/>
  <c r="D20" i="41"/>
  <c r="E20" i="41" s="1"/>
  <c r="D19" i="41"/>
  <c r="E19" i="41" s="1"/>
  <c r="D18" i="41"/>
  <c r="E18" i="41" s="1"/>
  <c r="D15" i="41"/>
  <c r="E15" i="41"/>
  <c r="D14" i="41"/>
  <c r="E14" i="41" s="1"/>
  <c r="D13" i="41"/>
  <c r="E13" i="41" s="1"/>
  <c r="D12" i="41"/>
  <c r="E12" i="41" s="1"/>
  <c r="D11" i="41"/>
  <c r="E11" i="41"/>
  <c r="D10" i="41"/>
  <c r="E10" i="41" s="1"/>
  <c r="P15" i="40"/>
  <c r="P20" i="40"/>
  <c r="P25" i="40"/>
  <c r="P28" i="40"/>
  <c r="P29" i="40"/>
  <c r="P30" i="40"/>
  <c r="P31" i="40"/>
  <c r="P32" i="40"/>
  <c r="P33" i="40"/>
  <c r="P34" i="40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22"/>
  <c r="E26" i="22" s="1"/>
  <c r="D26" i="21"/>
  <c r="E26" i="21" s="1"/>
  <c r="D26" i="20"/>
  <c r="E26" i="20" s="1"/>
  <c r="E16" i="7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E21" i="7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 s="1"/>
  <c r="D32" i="34"/>
  <c r="E32" i="34"/>
  <c r="D31" i="34"/>
  <c r="E31" i="34"/>
  <c r="D30" i="34"/>
  <c r="E30" i="34" s="1"/>
  <c r="D29" i="34"/>
  <c r="E29" i="34" s="1"/>
  <c r="D28" i="34"/>
  <c r="E28" i="34"/>
  <c r="D25" i="34"/>
  <c r="E25" i="34"/>
  <c r="D24" i="34"/>
  <c r="E24" i="34" s="1"/>
  <c r="D23" i="34"/>
  <c r="E23" i="34" s="1"/>
  <c r="D21" i="34"/>
  <c r="E21" i="34" s="1"/>
  <c r="D20" i="34"/>
  <c r="E20" i="34" s="1"/>
  <c r="D19" i="34"/>
  <c r="E19" i="34" s="1"/>
  <c r="D18" i="34"/>
  <c r="E18" i="34"/>
  <c r="D15" i="34"/>
  <c r="E15" i="34"/>
  <c r="D14" i="34"/>
  <c r="E14" i="34" s="1"/>
  <c r="D13" i="34"/>
  <c r="E13" i="34" s="1"/>
  <c r="D12" i="34"/>
  <c r="E12" i="34" s="1"/>
  <c r="D11" i="34"/>
  <c r="E11" i="34"/>
  <c r="D10" i="34"/>
  <c r="E10" i="34" s="1"/>
  <c r="D32" i="33"/>
  <c r="E32" i="33" s="1"/>
  <c r="D31" i="33"/>
  <c r="E31" i="33"/>
  <c r="D30" i="33"/>
  <c r="E30" i="33" s="1"/>
  <c r="D29" i="33"/>
  <c r="E29" i="33" s="1"/>
  <c r="D28" i="33"/>
  <c r="E28" i="33" s="1"/>
  <c r="D25" i="33"/>
  <c r="E25" i="33"/>
  <c r="D24" i="33"/>
  <c r="E24" i="33" s="1"/>
  <c r="D23" i="33"/>
  <c r="E23" i="33" s="1"/>
  <c r="D21" i="33"/>
  <c r="E21" i="33" s="1"/>
  <c r="D20" i="33"/>
  <c r="E20" i="33" s="1"/>
  <c r="D19" i="33"/>
  <c r="E19" i="33"/>
  <c r="D18" i="33"/>
  <c r="E18" i="33" s="1"/>
  <c r="D15" i="33"/>
  <c r="E15" i="33" s="1"/>
  <c r="D14" i="33"/>
  <c r="E14" i="33" s="1"/>
  <c r="D13" i="33"/>
  <c r="E13" i="33"/>
  <c r="D12" i="33"/>
  <c r="E12" i="33" s="1"/>
  <c r="D11" i="33"/>
  <c r="E11" i="33" s="1"/>
  <c r="D10" i="33"/>
  <c r="E10" i="33" s="1"/>
  <c r="D32" i="32"/>
  <c r="E32" i="32"/>
  <c r="D31" i="32"/>
  <c r="E31" i="32" s="1"/>
  <c r="D30" i="32"/>
  <c r="E30" i="32" s="1"/>
  <c r="D29" i="32"/>
  <c r="E29" i="32" s="1"/>
  <c r="D28" i="32"/>
  <c r="E28" i="32"/>
  <c r="D25" i="32"/>
  <c r="E25" i="32" s="1"/>
  <c r="D24" i="32"/>
  <c r="E24" i="32" s="1"/>
  <c r="D23" i="32"/>
  <c r="E23" i="32" s="1"/>
  <c r="D21" i="32"/>
  <c r="E21" i="32" s="1"/>
  <c r="D20" i="32"/>
  <c r="E20" i="32" s="1"/>
  <c r="D19" i="32"/>
  <c r="E19" i="32"/>
  <c r="D18" i="32"/>
  <c r="E18" i="32"/>
  <c r="D15" i="32"/>
  <c r="E15" i="32" s="1"/>
  <c r="D14" i="32"/>
  <c r="E14" i="32" s="1"/>
  <c r="D13" i="32"/>
  <c r="E13" i="32"/>
  <c r="D12" i="32"/>
  <c r="E12" i="32"/>
  <c r="D11" i="32"/>
  <c r="E11" i="32" s="1"/>
  <c r="D10" i="32"/>
  <c r="E10" i="32" s="1"/>
  <c r="D32" i="31"/>
  <c r="E32" i="31"/>
  <c r="D31" i="31"/>
  <c r="E31" i="31"/>
  <c r="D30" i="31"/>
  <c r="E30" i="31" s="1"/>
  <c r="D29" i="31"/>
  <c r="E29" i="31" s="1"/>
  <c r="D28" i="31"/>
  <c r="E28" i="31"/>
  <c r="D25" i="31"/>
  <c r="E25" i="31"/>
  <c r="D24" i="31"/>
  <c r="E24" i="31" s="1"/>
  <c r="D23" i="31"/>
  <c r="E23" i="31" s="1"/>
  <c r="D21" i="31"/>
  <c r="E21" i="31" s="1"/>
  <c r="D20" i="31"/>
  <c r="E20" i="31" s="1"/>
  <c r="D19" i="31"/>
  <c r="E19" i="31" s="1"/>
  <c r="D18" i="31"/>
  <c r="E18" i="31"/>
  <c r="D15" i="31"/>
  <c r="E15" i="31"/>
  <c r="D14" i="31"/>
  <c r="E14" i="31" s="1"/>
  <c r="D13" i="31"/>
  <c r="E13" i="31" s="1"/>
  <c r="D12" i="31"/>
  <c r="E12" i="31"/>
  <c r="D11" i="31"/>
  <c r="E11" i="31"/>
  <c r="D10" i="31"/>
  <c r="E10" i="31" s="1"/>
  <c r="D32" i="30"/>
  <c r="E32" i="30" s="1"/>
  <c r="D31" i="30"/>
  <c r="E31" i="30" s="1"/>
  <c r="D30" i="30"/>
  <c r="E30" i="30"/>
  <c r="D29" i="30"/>
  <c r="E29" i="30" s="1"/>
  <c r="D28" i="30"/>
  <c r="E27" i="30"/>
  <c r="D25" i="30"/>
  <c r="E25" i="30" s="1"/>
  <c r="D24" i="30"/>
  <c r="E24" i="30" s="1"/>
  <c r="D23" i="30"/>
  <c r="E23" i="30" s="1"/>
  <c r="D21" i="30"/>
  <c r="E21" i="30" s="1"/>
  <c r="D20" i="30"/>
  <c r="E20" i="30" s="1"/>
  <c r="D19" i="30"/>
  <c r="E19" i="30" s="1"/>
  <c r="D18" i="30"/>
  <c r="E18" i="30"/>
  <c r="D15" i="30"/>
  <c r="E15" i="30"/>
  <c r="D14" i="30"/>
  <c r="E14" i="30" s="1"/>
  <c r="D13" i="30"/>
  <c r="E13" i="30" s="1"/>
  <c r="D12" i="30"/>
  <c r="E12" i="30" s="1"/>
  <c r="D11" i="30"/>
  <c r="E11" i="30"/>
  <c r="D10" i="30"/>
  <c r="E10" i="30" s="1"/>
  <c r="D32" i="29"/>
  <c r="E32" i="29" s="1"/>
  <c r="D31" i="29"/>
  <c r="E31" i="29" s="1"/>
  <c r="D30" i="29"/>
  <c r="E30" i="29"/>
  <c r="D29" i="29"/>
  <c r="E29" i="29" s="1"/>
  <c r="D28" i="29"/>
  <c r="E28" i="29" s="1"/>
  <c r="D25" i="29"/>
  <c r="E25" i="29" s="1"/>
  <c r="D24" i="29"/>
  <c r="E24" i="29"/>
  <c r="D23" i="29"/>
  <c r="E23" i="29" s="1"/>
  <c r="D21" i="29"/>
  <c r="E21" i="29" s="1"/>
  <c r="D20" i="29"/>
  <c r="E20" i="29"/>
  <c r="D19" i="29"/>
  <c r="E19" i="29"/>
  <c r="D18" i="29"/>
  <c r="E18" i="29" s="1"/>
  <c r="D15" i="29"/>
  <c r="E15" i="29"/>
  <c r="D14" i="29"/>
  <c r="E14" i="29"/>
  <c r="D13" i="29"/>
  <c r="E13" i="29"/>
  <c r="D12" i="29"/>
  <c r="E12" i="29" s="1"/>
  <c r="D11" i="29"/>
  <c r="E11" i="29" s="1"/>
  <c r="D10" i="29"/>
  <c r="E10" i="29" s="1"/>
  <c r="D32" i="28"/>
  <c r="E32" i="28" s="1"/>
  <c r="D31" i="28"/>
  <c r="E31" i="28"/>
  <c r="D30" i="28"/>
  <c r="E30" i="28"/>
  <c r="D29" i="28"/>
  <c r="E29" i="28" s="1"/>
  <c r="D28" i="28"/>
  <c r="E28" i="28" s="1"/>
  <c r="D25" i="28"/>
  <c r="E25" i="28"/>
  <c r="D24" i="28"/>
  <c r="E24" i="28"/>
  <c r="D23" i="28"/>
  <c r="E23" i="28" s="1"/>
  <c r="D21" i="28"/>
  <c r="E21" i="28" s="1"/>
  <c r="D20" i="28"/>
  <c r="E20" i="28" s="1"/>
  <c r="D19" i="28"/>
  <c r="E19" i="28"/>
  <c r="D18" i="28"/>
  <c r="E18" i="28" s="1"/>
  <c r="D15" i="28"/>
  <c r="E15" i="28"/>
  <c r="D14" i="28"/>
  <c r="E14" i="28" s="1"/>
  <c r="D13" i="28"/>
  <c r="E13" i="28"/>
  <c r="D12" i="28"/>
  <c r="E12" i="28" s="1"/>
  <c r="D11" i="28"/>
  <c r="E11" i="28"/>
  <c r="D10" i="28"/>
  <c r="E10" i="28" s="1"/>
  <c r="D32" i="27"/>
  <c r="E32" i="27"/>
  <c r="D31" i="27"/>
  <c r="E31" i="27" s="1"/>
  <c r="D30" i="27"/>
  <c r="E30" i="27"/>
  <c r="D29" i="27"/>
  <c r="E29" i="27" s="1"/>
  <c r="D28" i="27"/>
  <c r="E28" i="27"/>
  <c r="D25" i="27"/>
  <c r="E25" i="27" s="1"/>
  <c r="D24" i="27"/>
  <c r="E24" i="27"/>
  <c r="D23" i="27"/>
  <c r="E23" i="27" s="1"/>
  <c r="D21" i="27"/>
  <c r="E21" i="27" s="1"/>
  <c r="D20" i="27"/>
  <c r="E20" i="27"/>
  <c r="D19" i="27"/>
  <c r="E19" i="27"/>
  <c r="D18" i="27"/>
  <c r="E18" i="27" s="1"/>
  <c r="D15" i="27"/>
  <c r="E15" i="27" s="1"/>
  <c r="D14" i="27"/>
  <c r="E14" i="27"/>
  <c r="D13" i="27"/>
  <c r="E13" i="27" s="1"/>
  <c r="D12" i="27"/>
  <c r="E12" i="27"/>
  <c r="D11" i="27"/>
  <c r="E11" i="27" s="1"/>
  <c r="D10" i="27"/>
  <c r="E10" i="27"/>
  <c r="D32" i="26"/>
  <c r="E32" i="26" s="1"/>
  <c r="D31" i="26"/>
  <c r="E31" i="26"/>
  <c r="D30" i="26"/>
  <c r="E30" i="26" s="1"/>
  <c r="D29" i="26"/>
  <c r="E29" i="26"/>
  <c r="D28" i="26"/>
  <c r="E28" i="26" s="1"/>
  <c r="D25" i="26"/>
  <c r="E25" i="26"/>
  <c r="D24" i="26"/>
  <c r="E24" i="26" s="1"/>
  <c r="D23" i="26"/>
  <c r="E23" i="26"/>
  <c r="D21" i="26"/>
  <c r="E21" i="26" s="1"/>
  <c r="D20" i="26"/>
  <c r="E20" i="26"/>
  <c r="D19" i="26"/>
  <c r="E19" i="26" s="1"/>
  <c r="D18" i="26"/>
  <c r="E18" i="26" s="1"/>
  <c r="D15" i="26"/>
  <c r="E15" i="26"/>
  <c r="D14" i="26"/>
  <c r="E14" i="26" s="1"/>
  <c r="D13" i="26"/>
  <c r="E13" i="26"/>
  <c r="D12" i="26"/>
  <c r="E12" i="26" s="1"/>
  <c r="D11" i="26"/>
  <c r="E11" i="26"/>
  <c r="D10" i="26"/>
  <c r="E10" i="26" s="1"/>
  <c r="D32" i="25"/>
  <c r="E32" i="25" s="1"/>
  <c r="D31" i="25"/>
  <c r="E31" i="25" s="1"/>
  <c r="D30" i="25"/>
  <c r="E30" i="25" s="1"/>
  <c r="D29" i="25"/>
  <c r="E29" i="25" s="1"/>
  <c r="D28" i="25"/>
  <c r="E28" i="25" s="1"/>
  <c r="D25" i="25"/>
  <c r="E25" i="25" s="1"/>
  <c r="D24" i="25"/>
  <c r="E24" i="25"/>
  <c r="D23" i="25"/>
  <c r="E23" i="25"/>
  <c r="D21" i="25"/>
  <c r="E21" i="25" s="1"/>
  <c r="D20" i="25"/>
  <c r="E20" i="25" s="1"/>
  <c r="D19" i="25"/>
  <c r="E19" i="25" s="1"/>
  <c r="D18" i="25"/>
  <c r="E17" i="25"/>
  <c r="D15" i="25"/>
  <c r="E15" i="25" s="1"/>
  <c r="D14" i="25"/>
  <c r="E14" i="25" s="1"/>
  <c r="D13" i="25"/>
  <c r="E13" i="25" s="1"/>
  <c r="D12" i="25"/>
  <c r="E12" i="25" s="1"/>
  <c r="D11" i="25"/>
  <c r="E11" i="25" s="1"/>
  <c r="D10" i="25"/>
  <c r="E10" i="25" s="1"/>
  <c r="D32" i="24"/>
  <c r="E32" i="24" s="1"/>
  <c r="D31" i="24"/>
  <c r="E31" i="24" s="1"/>
  <c r="D30" i="24"/>
  <c r="E30" i="24" s="1"/>
  <c r="D29" i="24"/>
  <c r="E29" i="24" s="1"/>
  <c r="D28" i="24"/>
  <c r="E28" i="24" s="1"/>
  <c r="D25" i="24"/>
  <c r="E25" i="24" s="1"/>
  <c r="D24" i="24"/>
  <c r="E24" i="24" s="1"/>
  <c r="D23" i="24"/>
  <c r="E23" i="24" s="1"/>
  <c r="D20" i="24"/>
  <c r="E20" i="24" s="1"/>
  <c r="D19" i="24"/>
  <c r="E19" i="24" s="1"/>
  <c r="D18" i="24"/>
  <c r="E18" i="24" s="1"/>
  <c r="D15" i="24"/>
  <c r="E15" i="24" s="1"/>
  <c r="D14" i="24"/>
  <c r="E14" i="24" s="1"/>
  <c r="D13" i="24"/>
  <c r="E13" i="24" s="1"/>
  <c r="D12" i="24"/>
  <c r="E12" i="24" s="1"/>
  <c r="D11" i="24"/>
  <c r="E11" i="24" s="1"/>
  <c r="D10" i="24"/>
  <c r="E10" i="24" s="1"/>
  <c r="D32" i="23"/>
  <c r="E32" i="23" s="1"/>
  <c r="D31" i="23"/>
  <c r="E31" i="23" s="1"/>
  <c r="D30" i="23"/>
  <c r="E30" i="23" s="1"/>
  <c r="D29" i="23"/>
  <c r="E29" i="23" s="1"/>
  <c r="D28" i="23"/>
  <c r="E28" i="23" s="1"/>
  <c r="D25" i="23"/>
  <c r="E25" i="23" s="1"/>
  <c r="D24" i="23"/>
  <c r="E24" i="23" s="1"/>
  <c r="D23" i="23"/>
  <c r="E23" i="23" s="1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 s="1"/>
  <c r="D19" i="22"/>
  <c r="E19" i="22" s="1"/>
  <c r="D18" i="22"/>
  <c r="E18" i="22" s="1"/>
  <c r="D15" i="22"/>
  <c r="E15" i="22" s="1"/>
  <c r="D14" i="22"/>
  <c r="E14" i="22" s="1"/>
  <c r="D13" i="22"/>
  <c r="E13" i="22" s="1"/>
  <c r="D12" i="22"/>
  <c r="E12" i="22" s="1"/>
  <c r="D11" i="22"/>
  <c r="E11" i="22" s="1"/>
  <c r="D10" i="22"/>
  <c r="E10" i="22" s="1"/>
  <c r="D32" i="21"/>
  <c r="E32" i="21" s="1"/>
  <c r="D31" i="21"/>
  <c r="E31" i="21" s="1"/>
  <c r="D30" i="21"/>
  <c r="E30" i="21" s="1"/>
  <c r="D29" i="21"/>
  <c r="E29" i="21" s="1"/>
  <c r="D28" i="21"/>
  <c r="E28" i="21" s="1"/>
  <c r="D25" i="21"/>
  <c r="E25" i="21" s="1"/>
  <c r="D24" i="21"/>
  <c r="E24" i="21" s="1"/>
  <c r="D23" i="21"/>
  <c r="E23" i="21" s="1"/>
  <c r="D21" i="2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 s="1"/>
  <c r="D19" i="20"/>
  <c r="E19" i="20" s="1"/>
  <c r="D18" i="20"/>
  <c r="E18" i="20" s="1"/>
  <c r="D15" i="20"/>
  <c r="E15" i="20" s="1"/>
  <c r="D14" i="20"/>
  <c r="E14" i="20" s="1"/>
  <c r="D13" i="20"/>
  <c r="E13" i="20" s="1"/>
  <c r="D12" i="20"/>
  <c r="E12" i="20" s="1"/>
  <c r="D11" i="20"/>
  <c r="E11" i="20" s="1"/>
  <c r="D10" i="20"/>
  <c r="E10" i="20" s="1"/>
  <c r="D32" i="19"/>
  <c r="E32" i="19" s="1"/>
  <c r="D31" i="19"/>
  <c r="E31" i="19" s="1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 s="1"/>
  <c r="D19" i="19"/>
  <c r="E19" i="19" s="1"/>
  <c r="D18" i="19"/>
  <c r="E18" i="19" s="1"/>
  <c r="D15" i="19"/>
  <c r="E15" i="19" s="1"/>
  <c r="D14" i="19"/>
  <c r="E14" i="19" s="1"/>
  <c r="D13" i="19"/>
  <c r="E13" i="19" s="1"/>
  <c r="D12" i="19"/>
  <c r="E12" i="19" s="1"/>
  <c r="D11" i="19"/>
  <c r="E11" i="19" s="1"/>
  <c r="D10" i="19"/>
  <c r="E10" i="19" s="1"/>
  <c r="D32" i="18"/>
  <c r="E32" i="18" s="1"/>
  <c r="D31" i="18"/>
  <c r="E31" i="18" s="1"/>
  <c r="D30" i="18"/>
  <c r="E30" i="18" s="1"/>
  <c r="D29" i="18"/>
  <c r="E29" i="18" s="1"/>
  <c r="D28" i="18"/>
  <c r="E28" i="18" s="1"/>
  <c r="D25" i="18"/>
  <c r="E25" i="18" s="1"/>
  <c r="D24" i="18"/>
  <c r="E24" i="18" s="1"/>
  <c r="D23" i="18"/>
  <c r="E23" i="18" s="1"/>
  <c r="D21" i="18"/>
  <c r="E21" i="18" s="1"/>
  <c r="D20" i="18"/>
  <c r="E20" i="18"/>
  <c r="D19" i="18"/>
  <c r="E19" i="18"/>
  <c r="D18" i="18"/>
  <c r="E18" i="18"/>
  <c r="D15" i="18"/>
  <c r="E15" i="18"/>
  <c r="D14" i="18"/>
  <c r="E14" i="18" s="1"/>
  <c r="D13" i="18"/>
  <c r="E13" i="18"/>
  <c r="D12" i="18"/>
  <c r="E12" i="18"/>
  <c r="D11" i="18"/>
  <c r="E11" i="18"/>
  <c r="D10" i="18"/>
  <c r="E10" i="18" s="1"/>
  <c r="D32" i="17"/>
  <c r="E32" i="17"/>
  <c r="D31" i="17"/>
  <c r="E31" i="17"/>
  <c r="D30" i="17"/>
  <c r="E30" i="17"/>
  <c r="D29" i="17"/>
  <c r="E29" i="17" s="1"/>
  <c r="D28" i="17"/>
  <c r="E28" i="17"/>
  <c r="D25" i="17"/>
  <c r="E25" i="17" s="1"/>
  <c r="D24" i="17"/>
  <c r="E24" i="17"/>
  <c r="D23" i="17"/>
  <c r="E23" i="17" s="1"/>
  <c r="D21" i="17"/>
  <c r="E21" i="17" s="1"/>
  <c r="D20" i="17"/>
  <c r="E20" i="17" s="1"/>
  <c r="D19" i="17"/>
  <c r="E19" i="17" s="1"/>
  <c r="D18" i="17"/>
  <c r="E18" i="17" s="1"/>
  <c r="D15" i="17"/>
  <c r="E15" i="17"/>
  <c r="D14" i="17"/>
  <c r="E14" i="17" s="1"/>
  <c r="D13" i="17"/>
  <c r="E13" i="17" s="1"/>
  <c r="D12" i="17"/>
  <c r="E12" i="17" s="1"/>
  <c r="D11" i="17"/>
  <c r="E11" i="17" s="1"/>
  <c r="D10" i="17"/>
  <c r="E10" i="17" s="1"/>
  <c r="D32" i="16"/>
  <c r="E32" i="16" s="1"/>
  <c r="D31" i="16"/>
  <c r="E31" i="16" s="1"/>
  <c r="D30" i="16"/>
  <c r="E30" i="16" s="1"/>
  <c r="D29" i="16"/>
  <c r="E29" i="16" s="1"/>
  <c r="D28" i="16"/>
  <c r="E28" i="16" s="1"/>
  <c r="E26" i="16"/>
  <c r="D25" i="16"/>
  <c r="E25" i="16"/>
  <c r="D24" i="16"/>
  <c r="E24" i="16" s="1"/>
  <c r="D23" i="16"/>
  <c r="E23" i="16"/>
  <c r="D21" i="16"/>
  <c r="E21" i="16" s="1"/>
  <c r="D20" i="16"/>
  <c r="E20" i="16" s="1"/>
  <c r="D19" i="16"/>
  <c r="E19" i="16" s="1"/>
  <c r="D18" i="16"/>
  <c r="E18" i="16" s="1"/>
  <c r="D15" i="16"/>
  <c r="E15" i="16" s="1"/>
  <c r="D14" i="16"/>
  <c r="E14" i="16" s="1"/>
  <c r="D13" i="16"/>
  <c r="E13" i="16" s="1"/>
  <c r="D12" i="16"/>
  <c r="E12" i="16" s="1"/>
  <c r="D11" i="16"/>
  <c r="E11" i="16" s="1"/>
  <c r="D10" i="16"/>
  <c r="E10" i="16" s="1"/>
  <c r="D32" i="15"/>
  <c r="E32" i="15" s="1"/>
  <c r="D31" i="15"/>
  <c r="E31" i="15" s="1"/>
  <c r="D30" i="15"/>
  <c r="E30" i="15" s="1"/>
  <c r="D29" i="15"/>
  <c r="E29" i="15" s="1"/>
  <c r="D28" i="15"/>
  <c r="E28" i="15" s="1"/>
  <c r="D25" i="15"/>
  <c r="E25" i="15" s="1"/>
  <c r="D24" i="15"/>
  <c r="E24" i="15" s="1"/>
  <c r="D23" i="15"/>
  <c r="E23" i="15" s="1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 s="1"/>
  <c r="D32" i="14"/>
  <c r="E32" i="14"/>
  <c r="D31" i="14"/>
  <c r="E31" i="14" s="1"/>
  <c r="D30" i="14"/>
  <c r="E30" i="14"/>
  <c r="D29" i="14"/>
  <c r="E29" i="14" s="1"/>
  <c r="D28" i="14"/>
  <c r="E28" i="14"/>
  <c r="D25" i="14"/>
  <c r="E25" i="14" s="1"/>
  <c r="D24" i="14"/>
  <c r="E24" i="14"/>
  <c r="D23" i="14"/>
  <c r="E23" i="14" s="1"/>
  <c r="D21" i="14"/>
  <c r="E21" i="14" s="1"/>
  <c r="D20" i="14"/>
  <c r="E20" i="14" s="1"/>
  <c r="D19" i="14"/>
  <c r="E19" i="14" s="1"/>
  <c r="D18" i="14"/>
  <c r="E18" i="14" s="1"/>
  <c r="D15" i="14"/>
  <c r="E15" i="14"/>
  <c r="D14" i="14"/>
  <c r="E14" i="14" s="1"/>
  <c r="D13" i="14"/>
  <c r="E13" i="14" s="1"/>
  <c r="D12" i="14"/>
  <c r="E12" i="14" s="1"/>
  <c r="D11" i="14"/>
  <c r="E11" i="14"/>
  <c r="D32" i="13"/>
  <c r="E32" i="13" s="1"/>
  <c r="D31" i="13"/>
  <c r="E31" i="13" s="1"/>
  <c r="D30" i="13"/>
  <c r="E30" i="13" s="1"/>
  <c r="D29" i="13"/>
  <c r="E29" i="13"/>
  <c r="D28" i="13"/>
  <c r="E28" i="13" s="1"/>
  <c r="E27" i="13"/>
  <c r="D25" i="13"/>
  <c r="E25" i="13"/>
  <c r="D24" i="13"/>
  <c r="E24" i="13" s="1"/>
  <c r="D23" i="13"/>
  <c r="E23" i="13"/>
  <c r="D21" i="13"/>
  <c r="E21" i="13" s="1"/>
  <c r="D20" i="13"/>
  <c r="E20" i="13" s="1"/>
  <c r="D19" i="13"/>
  <c r="E19" i="13" s="1"/>
  <c r="D18" i="13"/>
  <c r="E18" i="13" s="1"/>
  <c r="D15" i="13"/>
  <c r="E15" i="13" s="1"/>
  <c r="D14" i="13"/>
  <c r="E14" i="13" s="1"/>
  <c r="D13" i="13"/>
  <c r="E13" i="13" s="1"/>
  <c r="D12" i="13"/>
  <c r="E12" i="13" s="1"/>
  <c r="D11" i="13"/>
  <c r="E11" i="13" s="1"/>
  <c r="D10" i="13"/>
  <c r="E10" i="13" s="1"/>
  <c r="D32" i="12"/>
  <c r="E32" i="12" s="1"/>
  <c r="D31" i="12"/>
  <c r="E31" i="12" s="1"/>
  <c r="D30" i="12"/>
  <c r="E30" i="12" s="1"/>
  <c r="D29" i="12"/>
  <c r="E29" i="12" s="1"/>
  <c r="D28" i="12"/>
  <c r="E28" i="12" s="1"/>
  <c r="D25" i="12"/>
  <c r="E25" i="12" s="1"/>
  <c r="D24" i="12"/>
  <c r="E24" i="12" s="1"/>
  <c r="D23" i="12"/>
  <c r="E23" i="12" s="1"/>
  <c r="D20" i="12"/>
  <c r="E20" i="12" s="1"/>
  <c r="D19" i="12"/>
  <c r="E19" i="12" s="1"/>
  <c r="D18" i="12"/>
  <c r="E18" i="12" s="1"/>
  <c r="E17" i="12"/>
  <c r="D15" i="12"/>
  <c r="E15" i="12"/>
  <c r="D14" i="12"/>
  <c r="E14" i="12" s="1"/>
  <c r="D13" i="12"/>
  <c r="E13" i="12"/>
  <c r="D12" i="12"/>
  <c r="E12" i="12"/>
  <c r="D11" i="12"/>
  <c r="E11" i="12"/>
  <c r="D10" i="12"/>
  <c r="E10" i="12" s="1"/>
  <c r="D32" i="11"/>
  <c r="E32" i="11"/>
  <c r="D31" i="11"/>
  <c r="E31" i="11" s="1"/>
  <c r="D30" i="11"/>
  <c r="E30" i="11"/>
  <c r="D29" i="11"/>
  <c r="E29" i="11" s="1"/>
  <c r="D28" i="11"/>
  <c r="E28" i="11" s="1"/>
  <c r="D25" i="11"/>
  <c r="E25" i="11" s="1"/>
  <c r="D24" i="11"/>
  <c r="E24" i="11" s="1"/>
  <c r="D23" i="11"/>
  <c r="E23" i="11"/>
  <c r="D21" i="11"/>
  <c r="E21" i="11" s="1"/>
  <c r="D20" i="11"/>
  <c r="E20" i="11" s="1"/>
  <c r="D19" i="11"/>
  <c r="E19" i="11"/>
  <c r="D18" i="11"/>
  <c r="E18" i="11" s="1"/>
  <c r="D15" i="11"/>
  <c r="E15" i="11"/>
  <c r="D14" i="11"/>
  <c r="E14" i="11" s="1"/>
  <c r="D13" i="11"/>
  <c r="E13" i="11"/>
  <c r="D12" i="11"/>
  <c r="E12" i="11" s="1"/>
  <c r="D11" i="11"/>
  <c r="E11" i="11"/>
  <c r="D10" i="11"/>
  <c r="E10" i="11" s="1"/>
  <c r="D32" i="10"/>
  <c r="E32" i="10"/>
  <c r="D31" i="10"/>
  <c r="E31" i="10" s="1"/>
  <c r="D30" i="10"/>
  <c r="E30" i="10"/>
  <c r="D29" i="10"/>
  <c r="E29" i="10" s="1"/>
  <c r="D28" i="10"/>
  <c r="E28" i="10"/>
  <c r="D25" i="10"/>
  <c r="E25" i="10" s="1"/>
  <c r="D24" i="10"/>
  <c r="E24" i="10"/>
  <c r="D23" i="10"/>
  <c r="E23" i="10" s="1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 s="1"/>
  <c r="D13" i="10"/>
  <c r="E13" i="10"/>
  <c r="D12" i="10"/>
  <c r="E12" i="10" s="1"/>
  <c r="D11" i="10"/>
  <c r="E11" i="10"/>
  <c r="D10" i="10"/>
  <c r="E10" i="10" s="1"/>
  <c r="D32" i="9"/>
  <c r="E32" i="9"/>
  <c r="D31" i="9"/>
  <c r="E31" i="9" s="1"/>
  <c r="D30" i="9"/>
  <c r="E30" i="9"/>
  <c r="D29" i="9"/>
  <c r="E29" i="9" s="1"/>
  <c r="D28" i="9"/>
  <c r="E28" i="9"/>
  <c r="D25" i="9"/>
  <c r="E25" i="9" s="1"/>
  <c r="D24" i="9"/>
  <c r="E24" i="9"/>
  <c r="D23" i="9"/>
  <c r="E23" i="9" s="1"/>
  <c r="D21" i="9"/>
  <c r="E21" i="9" s="1"/>
  <c r="D20" i="9"/>
  <c r="E20" i="9"/>
  <c r="D19" i="9"/>
  <c r="E19" i="9" s="1"/>
  <c r="D18" i="9"/>
  <c r="E18" i="9"/>
  <c r="D15" i="9"/>
  <c r="E15" i="9"/>
  <c r="D14" i="9"/>
  <c r="E14" i="9"/>
  <c r="D13" i="9"/>
  <c r="E13" i="9" s="1"/>
  <c r="D12" i="9"/>
  <c r="E12" i="9"/>
  <c r="D11" i="9"/>
  <c r="E11" i="9"/>
  <c r="D10" i="9"/>
  <c r="E10" i="9"/>
  <c r="D32" i="8"/>
  <c r="E32" i="8" s="1"/>
  <c r="D31" i="8"/>
  <c r="E31" i="8" s="1"/>
  <c r="D30" i="8"/>
  <c r="E30" i="8" s="1"/>
  <c r="D29" i="8"/>
  <c r="E29" i="8" s="1"/>
  <c r="D28" i="8"/>
  <c r="E28" i="8" s="1"/>
  <c r="D25" i="8"/>
  <c r="E25" i="8" s="1"/>
  <c r="D24" i="8"/>
  <c r="E24" i="8" s="1"/>
  <c r="D23" i="8"/>
  <c r="E23" i="8" s="1"/>
  <c r="D21" i="8"/>
  <c r="E21" i="8" s="1"/>
  <c r="D20" i="8"/>
  <c r="E20" i="8" s="1"/>
  <c r="D19" i="8"/>
  <c r="E19" i="8"/>
  <c r="D18" i="8"/>
  <c r="E18" i="8" s="1"/>
  <c r="D15" i="8"/>
  <c r="E15" i="8"/>
  <c r="D14" i="8"/>
  <c r="E14" i="8" s="1"/>
  <c r="D13" i="8"/>
  <c r="E13" i="8"/>
  <c r="D12" i="8"/>
  <c r="E12" i="8" s="1"/>
  <c r="D11" i="8"/>
  <c r="E11" i="8"/>
  <c r="D10" i="8"/>
  <c r="E10" i="8" s="1"/>
  <c r="D32" i="7"/>
  <c r="E32" i="7"/>
  <c r="D11" i="7"/>
  <c r="E11" i="7" s="1"/>
  <c r="D12" i="7"/>
  <c r="E12" i="7"/>
  <c r="D13" i="7"/>
  <c r="E13" i="7" s="1"/>
  <c r="D14" i="7"/>
  <c r="E14" i="7"/>
  <c r="D15" i="7"/>
  <c r="E15" i="7" s="1"/>
  <c r="D18" i="7"/>
  <c r="E18" i="7"/>
  <c r="D19" i="7"/>
  <c r="E19" i="7" s="1"/>
  <c r="D20" i="7"/>
  <c r="E20" i="7"/>
  <c r="D23" i="7"/>
  <c r="E23" i="7" s="1"/>
  <c r="D25" i="7"/>
  <c r="E25" i="7" s="1"/>
  <c r="D28" i="7"/>
  <c r="E28" i="7" s="1"/>
  <c r="D29" i="7"/>
  <c r="E29" i="7" s="1"/>
  <c r="D30" i="7"/>
  <c r="E30" i="7"/>
  <c r="D31" i="7"/>
  <c r="E31" i="7" s="1"/>
  <c r="D10" i="7"/>
  <c r="E10" i="7" s="1"/>
  <c r="P12" i="40"/>
  <c r="P18" i="40"/>
  <c r="P16" i="40"/>
  <c r="P36" i="40"/>
  <c r="P35" i="40"/>
  <c r="P19" i="40"/>
  <c r="P27" i="40"/>
  <c r="P24" i="40"/>
  <c r="P22" i="40"/>
  <c r="P14" i="40"/>
  <c r="P13" i="40"/>
  <c r="P11" i="40"/>
  <c r="P17" i="40"/>
  <c r="P26" i="40"/>
  <c r="P23" i="40"/>
  <c r="P21" i="40"/>
</calcChain>
</file>

<file path=xl/sharedStrings.xml><?xml version="1.0" encoding="utf-8"?>
<sst xmlns="http://schemas.openxmlformats.org/spreadsheetml/2006/main" count="733" uniqueCount="49">
  <si>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</si>
  <si>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</si>
  <si>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</si>
  <si>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</si>
  <si>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</si>
  <si>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</si>
  <si>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</si>
  <si>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Control parcial semanal</t>
  </si>
  <si>
    <t>Meta</t>
  </si>
  <si>
    <t>Proy con avance</t>
  </si>
  <si>
    <t>hrs</t>
  </si>
  <si>
    <t>l/s</t>
  </si>
  <si>
    <t xml:space="preserve"> 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</si>
  <si>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</si>
  <si>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</si>
  <si>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</si>
  <si>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</si>
  <si>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</si>
  <si>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</si>
  <si>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</si>
  <si>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</si>
  <si>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</si>
  <si>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</si>
  <si>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</si>
  <si>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</si>
  <si>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</si>
  <si>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</si>
  <si>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04-03-2025</t>
  </si>
  <si>
    <t>23 de marzo 2025</t>
  </si>
  <si>
    <t>24 de marzo 2025</t>
  </si>
  <si>
    <t>25 de marzo 2025</t>
  </si>
  <si>
    <t>26 de marzo 2025</t>
  </si>
  <si>
    <t>27 de marzo 2025</t>
  </si>
  <si>
    <t>28 de marzo 2025</t>
  </si>
  <si>
    <t>29 de marzo 2025</t>
  </si>
  <si>
    <t>30 de marzo 2025</t>
  </si>
  <si>
    <t>31 de marzo 2025</t>
  </si>
  <si>
    <t>Registro, m3</t>
  </si>
  <si>
    <t>Caudal liberado</t>
  </si>
  <si>
    <t>m3/d</t>
  </si>
  <si>
    <t>m3/mes  --&gt;</t>
  </si>
  <si>
    <t>m3/mes</t>
  </si>
  <si>
    <t>Aporte  1 al 2 de Marzo</t>
  </si>
  <si>
    <t>Aporte  3 al 9 de Marzo</t>
  </si>
  <si>
    <t>Aporte 10 al 16 de Marzo</t>
  </si>
  <si>
    <t>Aporte  17 al 23 de Marzo</t>
  </si>
  <si>
    <t>Aporte 24 al 30 de Marzo</t>
  </si>
  <si>
    <t>Aporte 31 de Marzo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</si>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</sst>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45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3" fontId="9" fillId="5" borderId="61" xfId="0" applyNumberFormat="1" applyFont="1" applyFill="1" applyBorder="1" applyAlignment="1">
      <alignment horizont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166" fontId="1" fillId="6" borderId="1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1" fillId="6" borderId="63" xfId="0" applyNumberFormat="1" applyFont="1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 wrapText="1"/>
    </xf>
    <xf numFmtId="0" fontId="9" fillId="2" borderId="0" xfId="0" applyFont="1" applyFill="1" applyAlignment="1">
      <alignment horizontal="center"/>
    </xf>
    <xf numFmtId="167" fontId="9" fillId="5" borderId="38" xfId="1" applyNumberFormat="1" applyFont="1" applyFill="1" applyBorder="1" applyAlignment="1">
      <alignment horizont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2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abSelected="1" zoomScale="80" zoomScaleNormal="80" workbookViewId="0">
      <selection activeCell="O8" sqref="O8:O9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58" t="s">
        <v>0</v>
      </c>
      <c r="D4" s="1"/>
      <c r="E4" s="1"/>
      <c r="F4" s="1"/>
      <c r="G4" s="1"/>
      <c r="H4" s="1"/>
      <c r="I4" s="1"/>
      <c r="J4" s="1"/>
      <c r="K4" s="1"/>
      <c r="L4" s="58"/>
      <c r="M4" s="1"/>
      <c r="N4" s="1"/>
      <c r="O4" s="58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58" t="s">
        <v>2</v>
      </c>
      <c r="D5" s="58"/>
      <c r="E5" s="58"/>
      <c r="F5" s="58"/>
      <c r="G5" s="58"/>
      <c r="H5" s="58"/>
      <c r="I5" s="1"/>
      <c r="J5" s="1"/>
      <c r="K5" s="1"/>
      <c r="L5" s="58"/>
      <c r="M5" s="1"/>
      <c r="N5" s="1"/>
      <c r="O5" s="58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5" t="s">
        <v>4</v>
      </c>
      <c r="D8" s="115" t="s">
        <v>5</v>
      </c>
      <c r="E8" s="45" t="s">
        <v>6</v>
      </c>
      <c r="F8" s="115" t="s">
        <v>37</v>
      </c>
      <c r="G8" s="106" t="s">
        <v>38</v>
      </c>
      <c r="H8" s="107"/>
      <c r="I8" s="1"/>
      <c r="J8" s="1"/>
      <c r="K8" s="58" t="s">
        <v>7</v>
      </c>
      <c r="L8" s="62"/>
      <c r="M8" s="62"/>
      <c r="N8" s="62"/>
      <c r="O8" s="115" t="s">
        <v>48</v>
      </c>
      <c r="P8" s="115" t="s">
        <v>8</v>
      </c>
      <c r="Q8" s="104" t="s">
        <v>9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6"/>
      <c r="D9" s="116"/>
      <c r="E9" s="82" t="s">
        <v>10</v>
      </c>
      <c r="F9" s="116"/>
      <c r="G9" s="108"/>
      <c r="H9" s="109"/>
      <c r="I9" s="1"/>
      <c r="J9" s="1"/>
      <c r="K9" s="1"/>
      <c r="L9" s="62"/>
      <c r="M9" s="62"/>
      <c r="N9" s="62"/>
      <c r="O9" s="116"/>
      <c r="P9" s="116"/>
      <c r="Q9" s="105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5">
        <v>0</v>
      </c>
      <c r="D10" s="79">
        <v>45716</v>
      </c>
      <c r="E10" s="80">
        <v>0.33333333333333331</v>
      </c>
      <c r="F10" s="81">
        <v>4316434</v>
      </c>
      <c r="G10" s="67" t="s">
        <v>39</v>
      </c>
      <c r="H10" s="67" t="s">
        <v>11</v>
      </c>
      <c r="I10" s="1"/>
      <c r="J10" s="1"/>
      <c r="K10" s="1"/>
      <c r="L10" s="62"/>
      <c r="M10" s="62"/>
      <c r="N10" s="62"/>
      <c r="O10" s="77" t="s">
        <v>11</v>
      </c>
      <c r="P10" s="45" t="s">
        <v>39</v>
      </c>
      <c r="Q10" s="101" t="s">
        <v>39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6">
        <v>1</v>
      </c>
      <c r="D11" s="79">
        <v>45717</v>
      </c>
      <c r="E11" s="59">
        <v>0.33333333333333331</v>
      </c>
      <c r="F11" s="47">
        <f>'Día 1'!C16</f>
        <v>4319126</v>
      </c>
      <c r="G11" s="47">
        <f>F11-F10</f>
        <v>2692</v>
      </c>
      <c r="H11" s="48">
        <f>G11*1000/24/60/60</f>
        <v>31.157407407407408</v>
      </c>
      <c r="I11" s="1"/>
      <c r="J11" s="1"/>
      <c r="K11" s="110" t="s">
        <v>42</v>
      </c>
      <c r="L11" s="111"/>
      <c r="M11" s="112"/>
      <c r="O11" s="47">
        <v>30</v>
      </c>
      <c r="P11" s="47">
        <f>O11*60*60*24/1000</f>
        <v>2592</v>
      </c>
      <c r="Q11" s="47">
        <f>G11</f>
        <v>2692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6">
        <v>2</v>
      </c>
      <c r="D12" s="79">
        <v>45718</v>
      </c>
      <c r="E12" s="59">
        <v>0.33333333333333331</v>
      </c>
      <c r="F12" s="47">
        <f>'Día 2'!C16</f>
        <v>4321837</v>
      </c>
      <c r="G12" s="47">
        <f t="shared" ref="G12:G41" si="0">F12-F11</f>
        <v>2711</v>
      </c>
      <c r="H12" s="48">
        <f t="shared" ref="H12:H41" si="1">G12*1000/24/60/60</f>
        <v>31.377314814814817</v>
      </c>
      <c r="I12" s="1"/>
      <c r="K12" s="60"/>
      <c r="L12" s="66">
        <f>SUM(G11:G12)</f>
        <v>5403</v>
      </c>
      <c r="M12" s="68" t="s">
        <v>39</v>
      </c>
      <c r="N12" s="65"/>
      <c r="O12" s="47">
        <v>30</v>
      </c>
      <c r="P12" s="47">
        <f t="shared" ref="P12:P39" si="2">O12*60*60*24/1000</f>
        <v>2592</v>
      </c>
      <c r="Q12" s="47">
        <f t="shared" ref="Q12:Q41" si="3">G12</f>
        <v>2711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6">
        <v>3</v>
      </c>
      <c r="D13" s="79">
        <v>45719</v>
      </c>
      <c r="E13" s="59">
        <v>0.33333333333333331</v>
      </c>
      <c r="F13" s="47">
        <f>'Día 3'!C16</f>
        <v>4324580</v>
      </c>
      <c r="G13" s="47">
        <f t="shared" si="0"/>
        <v>2743</v>
      </c>
      <c r="H13" s="48">
        <f t="shared" si="1"/>
        <v>31.747685185185183</v>
      </c>
      <c r="I13" s="1"/>
      <c r="J13" s="1"/>
      <c r="K13" s="60"/>
      <c r="L13" s="71">
        <f>L12*1000/2/24/60/60</f>
        <v>31.267361111111111</v>
      </c>
      <c r="M13" s="71" t="s">
        <v>11</v>
      </c>
      <c r="N13" s="65"/>
      <c r="O13" s="47">
        <v>30</v>
      </c>
      <c r="P13" s="47">
        <f t="shared" si="2"/>
        <v>2592</v>
      </c>
      <c r="Q13" s="47">
        <f t="shared" si="3"/>
        <v>2743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6">
        <v>4</v>
      </c>
      <c r="D14" s="79">
        <v>45720</v>
      </c>
      <c r="E14" s="59">
        <v>0.33333333333333331</v>
      </c>
      <c r="F14" s="47">
        <f>'Día 4'!C16</f>
        <v>4327338</v>
      </c>
      <c r="G14" s="47">
        <f t="shared" si="0"/>
        <v>2758</v>
      </c>
      <c r="H14" s="48">
        <f t="shared" si="1"/>
        <v>31.921296296296298</v>
      </c>
      <c r="I14" s="1"/>
      <c r="J14" s="1"/>
      <c r="K14" s="61"/>
      <c r="L14" s="69"/>
      <c r="M14" s="70"/>
      <c r="N14" s="65"/>
      <c r="O14" s="47">
        <v>30</v>
      </c>
      <c r="P14" s="47">
        <f t="shared" si="2"/>
        <v>2592</v>
      </c>
      <c r="Q14" s="47">
        <f t="shared" si="3"/>
        <v>2758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6">
        <v>5</v>
      </c>
      <c r="D15" s="79">
        <v>45721</v>
      </c>
      <c r="E15" s="59">
        <v>0.33333333333333331</v>
      </c>
      <c r="F15" s="47">
        <f>'Día 5'!C16</f>
        <v>4330073</v>
      </c>
      <c r="G15" s="47">
        <f t="shared" si="0"/>
        <v>2735</v>
      </c>
      <c r="H15" s="48">
        <f t="shared" si="1"/>
        <v>31.655092592592592</v>
      </c>
      <c r="I15" s="1"/>
      <c r="J15" s="1"/>
      <c r="K15" s="1"/>
      <c r="L15" s="66"/>
      <c r="M15" s="64"/>
      <c r="N15" s="65"/>
      <c r="O15" s="47">
        <v>30</v>
      </c>
      <c r="P15" s="47">
        <f t="shared" si="2"/>
        <v>2592</v>
      </c>
      <c r="Q15" s="47">
        <f t="shared" si="3"/>
        <v>2735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6">
        <v>6</v>
      </c>
      <c r="D16" s="79">
        <v>45722</v>
      </c>
      <c r="E16" s="59">
        <v>0.33333333333333331</v>
      </c>
      <c r="F16" s="47">
        <f>'DÍa 6'!C16</f>
        <v>4332791</v>
      </c>
      <c r="G16" s="47">
        <f t="shared" si="0"/>
        <v>2718</v>
      </c>
      <c r="H16" s="48">
        <f t="shared" si="1"/>
        <v>31.458333333333332</v>
      </c>
      <c r="I16" s="1"/>
      <c r="J16" s="1"/>
      <c r="K16" s="110" t="s">
        <v>43</v>
      </c>
      <c r="L16" s="111"/>
      <c r="M16" s="112"/>
      <c r="N16" s="65"/>
      <c r="O16" s="47">
        <v>30</v>
      </c>
      <c r="P16" s="47">
        <f t="shared" si="2"/>
        <v>2592</v>
      </c>
      <c r="Q16" s="47">
        <f t="shared" si="3"/>
        <v>2718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6">
        <v>7</v>
      </c>
      <c r="D17" s="79">
        <v>45723</v>
      </c>
      <c r="E17" s="59">
        <v>0.33333333333333331</v>
      </c>
      <c r="F17" s="47">
        <f>'Día 7'!C16</f>
        <v>4335535</v>
      </c>
      <c r="G17" s="47">
        <f t="shared" si="0"/>
        <v>2744</v>
      </c>
      <c r="H17" s="48">
        <f t="shared" si="1"/>
        <v>31.759259259259256</v>
      </c>
      <c r="I17" s="1"/>
      <c r="J17" s="1"/>
      <c r="K17" s="60"/>
      <c r="L17" s="66">
        <f>SUM(G13:G19)</f>
        <v>19117</v>
      </c>
      <c r="M17" s="68" t="s">
        <v>39</v>
      </c>
      <c r="N17" s="65"/>
      <c r="O17" s="47">
        <v>30</v>
      </c>
      <c r="P17" s="47">
        <f t="shared" si="2"/>
        <v>2592</v>
      </c>
      <c r="Q17" s="47">
        <f t="shared" si="3"/>
        <v>2744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6">
        <v>8</v>
      </c>
      <c r="D18" s="79">
        <v>45724</v>
      </c>
      <c r="E18" s="59">
        <v>0.33333333333333331</v>
      </c>
      <c r="F18" s="47">
        <f>'Día 8'!C16</f>
        <v>4338252</v>
      </c>
      <c r="G18" s="47">
        <f t="shared" si="0"/>
        <v>2717</v>
      </c>
      <c r="H18" s="48">
        <f t="shared" si="1"/>
        <v>31.446759259259256</v>
      </c>
      <c r="I18" s="1"/>
      <c r="K18" s="60"/>
      <c r="L18" s="71">
        <f>L17*1000/7/24/60/60</f>
        <v>31.608796296296298</v>
      </c>
      <c r="M18" s="71" t="s">
        <v>11</v>
      </c>
      <c r="N18" s="65"/>
      <c r="O18" s="47">
        <v>30</v>
      </c>
      <c r="P18" s="47">
        <f t="shared" si="2"/>
        <v>2592</v>
      </c>
      <c r="Q18" s="47">
        <f t="shared" si="3"/>
        <v>2717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6">
        <v>9</v>
      </c>
      <c r="D19" s="79">
        <v>45725</v>
      </c>
      <c r="E19" s="59">
        <v>0.33333333333333331</v>
      </c>
      <c r="F19" s="47">
        <f>'Día 9'!C16</f>
        <v>4340954</v>
      </c>
      <c r="G19" s="47">
        <f t="shared" si="0"/>
        <v>2702</v>
      </c>
      <c r="H19" s="48">
        <f t="shared" si="1"/>
        <v>31.273148148148149</v>
      </c>
      <c r="I19" s="1"/>
      <c r="J19" s="1"/>
      <c r="K19" s="61"/>
      <c r="L19" s="69"/>
      <c r="M19" s="70"/>
      <c r="N19" s="65"/>
      <c r="O19" s="47">
        <v>30</v>
      </c>
      <c r="P19" s="47">
        <f t="shared" si="2"/>
        <v>2592</v>
      </c>
      <c r="Q19" s="47">
        <f t="shared" si="3"/>
        <v>2702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6">
        <v>10</v>
      </c>
      <c r="D20" s="79">
        <v>45726</v>
      </c>
      <c r="E20" s="59">
        <v>0.33333333333333331</v>
      </c>
      <c r="F20" s="47">
        <f>'Día 10'!C16</f>
        <v>4343570</v>
      </c>
      <c r="G20" s="47">
        <f t="shared" si="0"/>
        <v>2616</v>
      </c>
      <c r="H20" s="48">
        <f t="shared" si="1"/>
        <v>30.277777777777779</v>
      </c>
      <c r="I20" s="1"/>
      <c r="J20" s="1"/>
      <c r="K20" s="1"/>
      <c r="L20" s="102"/>
      <c r="M20" s="64"/>
      <c r="N20" s="65"/>
      <c r="O20" s="47">
        <v>30</v>
      </c>
      <c r="P20" s="47">
        <f t="shared" si="2"/>
        <v>2592</v>
      </c>
      <c r="Q20" s="47">
        <f t="shared" si="3"/>
        <v>2616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6">
        <v>11</v>
      </c>
      <c r="D21" s="79">
        <v>45727</v>
      </c>
      <c r="E21" s="59">
        <v>0.33333333333333331</v>
      </c>
      <c r="F21" s="47">
        <f>'Día 11'!C16</f>
        <v>4346128</v>
      </c>
      <c r="G21" s="47">
        <f t="shared" si="0"/>
        <v>2558</v>
      </c>
      <c r="H21" s="48">
        <f t="shared" si="1"/>
        <v>29.606481481481481</v>
      </c>
      <c r="I21" s="1"/>
      <c r="J21" s="1"/>
      <c r="K21" s="1"/>
      <c r="L21" s="63"/>
      <c r="M21" s="64"/>
      <c r="N21" s="65"/>
      <c r="O21" s="47">
        <v>30</v>
      </c>
      <c r="P21" s="47">
        <f t="shared" si="2"/>
        <v>2592</v>
      </c>
      <c r="Q21" s="47">
        <f t="shared" si="3"/>
        <v>2558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6">
        <v>12</v>
      </c>
      <c r="D22" s="79">
        <v>45728</v>
      </c>
      <c r="E22" s="59">
        <v>0.33333333333333331</v>
      </c>
      <c r="F22" s="47">
        <f>'Día 12'!C16</f>
        <v>4348921</v>
      </c>
      <c r="G22" s="47">
        <f t="shared" si="0"/>
        <v>2793</v>
      </c>
      <c r="H22" s="48">
        <f t="shared" si="1"/>
        <v>32.326388888888886</v>
      </c>
      <c r="I22" s="1"/>
      <c r="J22" s="1"/>
      <c r="K22" s="110" t="s">
        <v>44</v>
      </c>
      <c r="L22" s="111"/>
      <c r="M22" s="112"/>
      <c r="N22" s="65"/>
      <c r="O22" s="47">
        <v>30</v>
      </c>
      <c r="P22" s="47">
        <f t="shared" si="2"/>
        <v>2592</v>
      </c>
      <c r="Q22" s="47">
        <f t="shared" si="3"/>
        <v>2793</v>
      </c>
      <c r="R22" s="1"/>
      <c r="S22" s="1" t="s">
        <v>12</v>
      </c>
      <c r="T22" s="1"/>
      <c r="U22" s="1"/>
      <c r="V22" s="1"/>
      <c r="W22" s="1"/>
    </row>
    <row r="23" spans="1:23" x14ac:dyDescent="0.35">
      <c r="A23" s="1"/>
      <c r="B23" s="1"/>
      <c r="C23" s="46">
        <v>13</v>
      </c>
      <c r="D23" s="79">
        <v>45729</v>
      </c>
      <c r="E23" s="59">
        <v>0.33333333333333331</v>
      </c>
      <c r="F23" s="47">
        <f>'Día 13'!C16</f>
        <v>4351806</v>
      </c>
      <c r="G23" s="47">
        <f t="shared" si="0"/>
        <v>2885</v>
      </c>
      <c r="H23" s="48">
        <f t="shared" si="1"/>
        <v>33.391203703703702</v>
      </c>
      <c r="I23" s="1"/>
      <c r="J23" s="1"/>
      <c r="K23" s="60"/>
      <c r="L23" s="66">
        <f>SUM(G20:G26)</f>
        <v>19351</v>
      </c>
      <c r="M23" s="68" t="s">
        <v>39</v>
      </c>
      <c r="N23" s="65"/>
      <c r="O23" s="47">
        <v>30</v>
      </c>
      <c r="P23" s="47">
        <f t="shared" si="2"/>
        <v>2592</v>
      </c>
      <c r="Q23" s="47">
        <f t="shared" si="3"/>
        <v>2885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6">
        <v>14</v>
      </c>
      <c r="D24" s="79">
        <v>45730</v>
      </c>
      <c r="E24" s="59">
        <v>0.33333333333333331</v>
      </c>
      <c r="F24" s="47">
        <f>'Día 14'!C16</f>
        <v>4354687</v>
      </c>
      <c r="G24" s="47">
        <f t="shared" si="0"/>
        <v>2881</v>
      </c>
      <c r="H24" s="48">
        <f t="shared" si="1"/>
        <v>33.344907407407412</v>
      </c>
      <c r="I24" s="1"/>
      <c r="K24" s="60"/>
      <c r="L24" s="71">
        <f>L23*1000/7/24/60/60</f>
        <v>31.995701058201057</v>
      </c>
      <c r="M24" s="71" t="s">
        <v>11</v>
      </c>
      <c r="N24" s="65"/>
      <c r="O24" s="47">
        <v>30</v>
      </c>
      <c r="P24" s="47">
        <f t="shared" si="2"/>
        <v>2592</v>
      </c>
      <c r="Q24" s="47">
        <f t="shared" si="3"/>
        <v>2881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6">
        <v>15</v>
      </c>
      <c r="D25" s="79">
        <v>45731</v>
      </c>
      <c r="E25" s="59">
        <v>0.33333333333333331</v>
      </c>
      <c r="F25" s="47">
        <f>'Día 15'!C16</f>
        <v>4357536</v>
      </c>
      <c r="G25" s="47">
        <f t="shared" si="0"/>
        <v>2849</v>
      </c>
      <c r="H25" s="48">
        <f t="shared" si="1"/>
        <v>32.974537037037038</v>
      </c>
      <c r="I25" s="1"/>
      <c r="J25" s="1"/>
      <c r="K25" s="61"/>
      <c r="L25" s="69"/>
      <c r="M25" s="70"/>
      <c r="N25" s="65"/>
      <c r="O25" s="47">
        <v>30</v>
      </c>
      <c r="P25" s="47">
        <f t="shared" si="2"/>
        <v>2592</v>
      </c>
      <c r="Q25" s="47">
        <f t="shared" si="3"/>
        <v>2849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6">
        <v>16</v>
      </c>
      <c r="D26" s="79">
        <v>45732</v>
      </c>
      <c r="E26" s="59">
        <v>0.33333333333333331</v>
      </c>
      <c r="F26" s="47">
        <f>'Día 16'!C16</f>
        <v>4360305</v>
      </c>
      <c r="G26" s="47">
        <f t="shared" si="0"/>
        <v>2769</v>
      </c>
      <c r="H26" s="48">
        <f t="shared" si="1"/>
        <v>32.048611111111114</v>
      </c>
      <c r="I26" s="1"/>
      <c r="J26" s="1"/>
      <c r="K26" s="1"/>
      <c r="L26" s="102"/>
      <c r="M26" s="64"/>
      <c r="N26" s="65"/>
      <c r="O26" s="47">
        <v>30</v>
      </c>
      <c r="P26" s="47">
        <f t="shared" si="2"/>
        <v>2592</v>
      </c>
      <c r="Q26" s="47">
        <f t="shared" si="3"/>
        <v>2769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6">
        <v>17</v>
      </c>
      <c r="D27" s="79">
        <v>45733</v>
      </c>
      <c r="E27" s="59">
        <v>0.33333333333333331</v>
      </c>
      <c r="F27" s="47">
        <f>'Día 17'!C16</f>
        <v>4363091</v>
      </c>
      <c r="G27" s="47">
        <f t="shared" si="0"/>
        <v>2786</v>
      </c>
      <c r="H27" s="48">
        <f t="shared" si="1"/>
        <v>32.245370370370367</v>
      </c>
      <c r="I27" s="1"/>
      <c r="J27" s="1"/>
      <c r="K27" s="1"/>
      <c r="L27" s="63"/>
      <c r="M27" s="64"/>
      <c r="N27" s="65"/>
      <c r="O27" s="47">
        <v>30</v>
      </c>
      <c r="P27" s="47">
        <f t="shared" si="2"/>
        <v>2592</v>
      </c>
      <c r="Q27" s="47">
        <f t="shared" si="3"/>
        <v>2786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6">
        <v>18</v>
      </c>
      <c r="D28" s="79">
        <v>45734</v>
      </c>
      <c r="E28" s="59">
        <v>0.33333333333333331</v>
      </c>
      <c r="F28" s="47">
        <f>'Día 18'!C16</f>
        <v>4365924</v>
      </c>
      <c r="G28" s="47">
        <f t="shared" si="0"/>
        <v>2833</v>
      </c>
      <c r="H28" s="48">
        <f t="shared" si="1"/>
        <v>32.789351851851855</v>
      </c>
      <c r="I28" s="1"/>
      <c r="J28" s="1"/>
      <c r="K28" s="110" t="s">
        <v>45</v>
      </c>
      <c r="L28" s="111"/>
      <c r="M28" s="112"/>
      <c r="N28" s="65"/>
      <c r="O28" s="47">
        <v>30</v>
      </c>
      <c r="P28" s="47">
        <f t="shared" si="2"/>
        <v>2592</v>
      </c>
      <c r="Q28" s="47">
        <f t="shared" si="3"/>
        <v>2833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6">
        <v>19</v>
      </c>
      <c r="D29" s="79">
        <v>45735</v>
      </c>
      <c r="E29" s="59">
        <v>0.33333333333333331</v>
      </c>
      <c r="F29" s="47">
        <f>'Día 19'!C16</f>
        <v>4368745</v>
      </c>
      <c r="G29" s="47">
        <f t="shared" si="0"/>
        <v>2821</v>
      </c>
      <c r="H29" s="48">
        <f t="shared" si="1"/>
        <v>32.650462962962962</v>
      </c>
      <c r="I29" s="1"/>
      <c r="J29" s="1"/>
      <c r="K29" s="60"/>
      <c r="L29" s="66">
        <f>SUM(G27:G33)</f>
        <v>19644</v>
      </c>
      <c r="M29" s="68" t="s">
        <v>39</v>
      </c>
      <c r="N29" s="65"/>
      <c r="O29" s="47">
        <v>30</v>
      </c>
      <c r="P29" s="47">
        <f t="shared" si="2"/>
        <v>2592</v>
      </c>
      <c r="Q29" s="47">
        <f t="shared" si="3"/>
        <v>2821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6">
        <v>20</v>
      </c>
      <c r="D30" s="79">
        <v>45736</v>
      </c>
      <c r="E30" s="59">
        <v>0.33333333333333331</v>
      </c>
      <c r="F30" s="47">
        <f>'Día 20'!C16</f>
        <v>4371574</v>
      </c>
      <c r="G30" s="47">
        <f t="shared" si="0"/>
        <v>2829</v>
      </c>
      <c r="H30" s="48">
        <f t="shared" si="1"/>
        <v>32.743055555555557</v>
      </c>
      <c r="I30" s="1"/>
      <c r="K30" s="60"/>
      <c r="L30" s="71">
        <f>L29*1000/7/24/60/60</f>
        <v>32.480158730158728</v>
      </c>
      <c r="M30" s="71" t="s">
        <v>11</v>
      </c>
      <c r="N30" s="65"/>
      <c r="O30" s="47">
        <v>30</v>
      </c>
      <c r="P30" s="47">
        <f t="shared" si="2"/>
        <v>2592</v>
      </c>
      <c r="Q30" s="47">
        <f t="shared" si="3"/>
        <v>2829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6">
        <v>21</v>
      </c>
      <c r="D31" s="79">
        <v>45737</v>
      </c>
      <c r="E31" s="59">
        <v>0.33333333333333331</v>
      </c>
      <c r="F31" s="47">
        <f>'Día 21'!C16</f>
        <v>4374373</v>
      </c>
      <c r="G31" s="47">
        <f t="shared" si="0"/>
        <v>2799</v>
      </c>
      <c r="H31" s="48">
        <f t="shared" si="1"/>
        <v>32.395833333333336</v>
      </c>
      <c r="I31" s="1"/>
      <c r="J31" s="1"/>
      <c r="K31" s="61"/>
      <c r="L31" s="69"/>
      <c r="M31" s="70"/>
      <c r="N31" s="65"/>
      <c r="O31" s="47">
        <v>30</v>
      </c>
      <c r="P31" s="47">
        <f t="shared" si="2"/>
        <v>2592</v>
      </c>
      <c r="Q31" s="47">
        <f t="shared" si="3"/>
        <v>2799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6">
        <v>22</v>
      </c>
      <c r="D32" s="79">
        <v>45738</v>
      </c>
      <c r="E32" s="59">
        <v>0.33333333333333331</v>
      </c>
      <c r="F32" s="47">
        <f>'Día 22'!C16</f>
        <v>4377147</v>
      </c>
      <c r="G32" s="47">
        <f t="shared" si="0"/>
        <v>2774</v>
      </c>
      <c r="H32" s="48">
        <f t="shared" si="1"/>
        <v>32.106481481481481</v>
      </c>
      <c r="I32" s="1"/>
      <c r="J32" s="1"/>
      <c r="K32" s="1"/>
      <c r="L32" s="102"/>
      <c r="M32" s="64"/>
      <c r="N32" s="65"/>
      <c r="O32" s="47">
        <v>30</v>
      </c>
      <c r="P32" s="47">
        <f t="shared" si="2"/>
        <v>2592</v>
      </c>
      <c r="Q32" s="47">
        <f t="shared" si="3"/>
        <v>2774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6">
        <v>23</v>
      </c>
      <c r="D33" s="79">
        <v>45739</v>
      </c>
      <c r="E33" s="59">
        <v>0.33333333333333331</v>
      </c>
      <c r="F33" s="47">
        <f>'Día 23'!C16</f>
        <v>4379949</v>
      </c>
      <c r="G33" s="47">
        <f t="shared" si="0"/>
        <v>2802</v>
      </c>
      <c r="H33" s="48">
        <f t="shared" si="1"/>
        <v>32.430555555555557</v>
      </c>
      <c r="I33" s="1"/>
      <c r="J33" s="1"/>
      <c r="K33" s="110" t="s">
        <v>46</v>
      </c>
      <c r="L33" s="111"/>
      <c r="M33" s="112"/>
      <c r="N33" s="65"/>
      <c r="O33" s="47">
        <v>30</v>
      </c>
      <c r="P33" s="47">
        <f t="shared" si="2"/>
        <v>2592</v>
      </c>
      <c r="Q33" s="47">
        <f t="shared" si="3"/>
        <v>2802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6">
        <v>24</v>
      </c>
      <c r="D34" s="79">
        <v>45740</v>
      </c>
      <c r="E34" s="59">
        <v>0.33333333333333331</v>
      </c>
      <c r="F34" s="47">
        <f>'Día 24'!C16</f>
        <v>4382770</v>
      </c>
      <c r="G34" s="47">
        <f t="shared" si="0"/>
        <v>2821</v>
      </c>
      <c r="H34" s="48">
        <f t="shared" si="1"/>
        <v>32.650462962962962</v>
      </c>
      <c r="I34" s="1"/>
      <c r="J34" s="1"/>
      <c r="K34" s="60"/>
      <c r="L34" s="66">
        <f>SUM(G34:G40)</f>
        <v>19934</v>
      </c>
      <c r="M34" s="68" t="s">
        <v>39</v>
      </c>
      <c r="N34" s="65"/>
      <c r="O34" s="47">
        <v>30</v>
      </c>
      <c r="P34" s="47">
        <f t="shared" si="2"/>
        <v>2592</v>
      </c>
      <c r="Q34" s="47">
        <f t="shared" si="3"/>
        <v>2821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6">
        <v>25</v>
      </c>
      <c r="D35" s="79">
        <v>45741</v>
      </c>
      <c r="E35" s="59">
        <v>0.33333333333333331</v>
      </c>
      <c r="F35" s="47">
        <f>'Día 25'!C16</f>
        <v>4385623</v>
      </c>
      <c r="G35" s="47">
        <f t="shared" si="0"/>
        <v>2853</v>
      </c>
      <c r="H35" s="48">
        <f t="shared" si="1"/>
        <v>33.020833333333336</v>
      </c>
      <c r="I35" s="1"/>
      <c r="J35" s="1"/>
      <c r="K35" s="60"/>
      <c r="L35" s="71">
        <f>L34*1000/7/24/60/60</f>
        <v>32.959656084656082</v>
      </c>
      <c r="M35" s="71" t="s">
        <v>11</v>
      </c>
      <c r="N35" s="65"/>
      <c r="O35" s="47">
        <v>30</v>
      </c>
      <c r="P35" s="47">
        <f t="shared" si="2"/>
        <v>2592</v>
      </c>
      <c r="Q35" s="47">
        <f t="shared" si="3"/>
        <v>2853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6">
        <v>26</v>
      </c>
      <c r="D36" s="79">
        <v>45742</v>
      </c>
      <c r="E36" s="59">
        <v>0.33333333333333331</v>
      </c>
      <c r="F36" s="47">
        <f>'Día 26'!C16</f>
        <v>4388472</v>
      </c>
      <c r="G36" s="47">
        <f t="shared" si="0"/>
        <v>2849</v>
      </c>
      <c r="H36" s="48">
        <f t="shared" si="1"/>
        <v>32.974537037037038</v>
      </c>
      <c r="I36" s="1"/>
      <c r="K36" s="61"/>
      <c r="L36" s="69"/>
      <c r="M36" s="70"/>
      <c r="N36" s="65"/>
      <c r="O36" s="47">
        <v>30</v>
      </c>
      <c r="P36" s="47">
        <f t="shared" si="2"/>
        <v>2592</v>
      </c>
      <c r="Q36" s="47">
        <f t="shared" si="3"/>
        <v>2849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6">
        <v>27</v>
      </c>
      <c r="D37" s="79">
        <v>45743</v>
      </c>
      <c r="E37" s="59">
        <v>0.33333333333333331</v>
      </c>
      <c r="F37" s="47">
        <f>'Día 27'!C16</f>
        <v>4391321</v>
      </c>
      <c r="G37" s="47">
        <f t="shared" si="0"/>
        <v>2849</v>
      </c>
      <c r="H37" s="48">
        <f t="shared" si="1"/>
        <v>32.974537037037038</v>
      </c>
      <c r="I37" s="1"/>
      <c r="J37" s="1"/>
      <c r="K37" s="1"/>
      <c r="L37" s="102"/>
      <c r="M37" s="64"/>
      <c r="N37" s="65"/>
      <c r="O37" s="47">
        <v>30</v>
      </c>
      <c r="P37" s="47">
        <f t="shared" si="2"/>
        <v>2592</v>
      </c>
      <c r="Q37" s="47">
        <f t="shared" si="3"/>
        <v>2849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6">
        <v>28</v>
      </c>
      <c r="D38" s="79">
        <v>45744</v>
      </c>
      <c r="E38" s="59">
        <v>0.33333333333333331</v>
      </c>
      <c r="F38" s="47">
        <f>'Día 28'!C16</f>
        <v>4394193</v>
      </c>
      <c r="G38" s="47">
        <f t="shared" si="0"/>
        <v>2872</v>
      </c>
      <c r="H38" s="48">
        <f t="shared" si="1"/>
        <v>33.24074074074074</v>
      </c>
      <c r="I38" s="1"/>
      <c r="J38" s="1"/>
      <c r="K38" s="110" t="s">
        <v>47</v>
      </c>
      <c r="L38" s="111"/>
      <c r="M38" s="112"/>
      <c r="N38" s="65"/>
      <c r="O38" s="47">
        <v>30</v>
      </c>
      <c r="P38" s="47">
        <f t="shared" si="2"/>
        <v>2592</v>
      </c>
      <c r="Q38" s="47">
        <f t="shared" si="3"/>
        <v>2872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6">
        <v>29</v>
      </c>
      <c r="D39" s="79">
        <v>45745</v>
      </c>
      <c r="E39" s="59">
        <v>0.33333333333333331</v>
      </c>
      <c r="F39" s="47">
        <f>'Día 29'!C16</f>
        <v>4397028</v>
      </c>
      <c r="G39" s="47">
        <f t="shared" si="0"/>
        <v>2835</v>
      </c>
      <c r="H39" s="48">
        <f t="shared" si="1"/>
        <v>32.8125</v>
      </c>
      <c r="I39" s="1"/>
      <c r="J39" s="1"/>
      <c r="K39" s="60"/>
      <c r="L39" s="66">
        <f>SUM(G41)</f>
        <v>2828</v>
      </c>
      <c r="M39" s="68" t="s">
        <v>39</v>
      </c>
      <c r="N39" s="65"/>
      <c r="O39" s="47">
        <v>30</v>
      </c>
      <c r="P39" s="47">
        <f t="shared" si="2"/>
        <v>2592</v>
      </c>
      <c r="Q39" s="47">
        <f t="shared" si="3"/>
        <v>2835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6">
        <v>30</v>
      </c>
      <c r="D40" s="79">
        <v>45746</v>
      </c>
      <c r="E40" s="59">
        <v>0.33333333333333298</v>
      </c>
      <c r="F40" s="47">
        <f>'Día 30'!C16</f>
        <v>4399883</v>
      </c>
      <c r="G40" s="47">
        <f t="shared" si="0"/>
        <v>2855</v>
      </c>
      <c r="H40" s="48">
        <f t="shared" si="1"/>
        <v>33.043981481481481</v>
      </c>
      <c r="I40" s="1"/>
      <c r="J40" s="1"/>
      <c r="K40" s="60"/>
      <c r="L40" s="71">
        <f>L39*1000/1/24/60/60</f>
        <v>32.731481481481481</v>
      </c>
      <c r="M40" s="71" t="s">
        <v>11</v>
      </c>
      <c r="N40" s="65"/>
      <c r="O40" s="47">
        <v>30</v>
      </c>
      <c r="P40" s="47">
        <f>O40*60*60*24/1000</f>
        <v>2592</v>
      </c>
      <c r="Q40" s="47">
        <f t="shared" si="3"/>
        <v>2855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46">
        <v>31</v>
      </c>
      <c r="D41" s="79">
        <v>45747</v>
      </c>
      <c r="E41" s="59">
        <v>0.33333333333333298</v>
      </c>
      <c r="F41" s="47">
        <f>'Día 31'!C16</f>
        <v>4402711</v>
      </c>
      <c r="G41" s="47">
        <f t="shared" si="0"/>
        <v>2828</v>
      </c>
      <c r="H41" s="48">
        <f t="shared" si="1"/>
        <v>32.731481481481481</v>
      </c>
      <c r="I41" s="1"/>
      <c r="J41" s="1"/>
      <c r="K41" s="61"/>
      <c r="L41" s="69"/>
      <c r="M41" s="70"/>
      <c r="N41" s="1"/>
      <c r="O41" s="47">
        <v>30</v>
      </c>
      <c r="P41" s="47">
        <f>O41*60*60*24/1000</f>
        <v>2592</v>
      </c>
      <c r="Q41" s="47">
        <f t="shared" si="3"/>
        <v>2828</v>
      </c>
      <c r="R41" s="1"/>
      <c r="S41" s="1"/>
      <c r="T41" s="1"/>
      <c r="U41" s="1"/>
      <c r="V41" s="1"/>
      <c r="W41" s="1"/>
    </row>
    <row r="42" spans="1:23" x14ac:dyDescent="0.35">
      <c r="A42" s="1"/>
      <c r="B42" s="1"/>
      <c r="G42" s="103">
        <f>(AVERAGE(G11:G41)-2592)/2592</f>
        <v>7.3738052568697685E-2</v>
      </c>
      <c r="H42" s="103">
        <f>(AVERAGE(H11:H41)-30)/30</f>
        <v>7.3738052568697768E-2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49"/>
      <c r="D43" s="50"/>
      <c r="E43" s="50"/>
      <c r="F43" s="50"/>
      <c r="G43" s="50"/>
      <c r="H43" s="51"/>
      <c r="I43" s="1"/>
      <c r="J43" s="1"/>
      <c r="K43" s="1"/>
      <c r="L43" s="1"/>
      <c r="M43" s="1"/>
      <c r="N43" s="113"/>
      <c r="O43" s="75" t="s">
        <v>40</v>
      </c>
      <c r="P43" s="74">
        <f>SUM(P11:P41)</f>
        <v>80352</v>
      </c>
      <c r="Q43" s="91">
        <f>SUM(Q11:Q41)</f>
        <v>86277</v>
      </c>
      <c r="R43" s="1"/>
      <c r="S43" s="1"/>
      <c r="T43" s="1"/>
      <c r="U43" s="1"/>
      <c r="V43" s="1"/>
      <c r="W43" s="1"/>
    </row>
    <row r="44" spans="1:23" ht="15" thickBot="1" x14ac:dyDescent="0.4">
      <c r="A44" s="1"/>
      <c r="B44" s="1"/>
      <c r="C44" s="52"/>
      <c r="D44" s="56" t="s">
        <v>13</v>
      </c>
      <c r="E44" s="56"/>
      <c r="F44" s="56"/>
      <c r="G44" s="85">
        <f>(F41-F10)*1000/31/24/60/60</f>
        <v>32.212141577060926</v>
      </c>
      <c r="H44" s="57" t="s">
        <v>14</v>
      </c>
      <c r="I44" s="1"/>
      <c r="J44" s="1"/>
      <c r="K44" s="1"/>
      <c r="L44" s="1"/>
      <c r="M44" s="1"/>
      <c r="N44" s="114"/>
      <c r="O44" s="76" t="s">
        <v>15</v>
      </c>
      <c r="P44" s="90">
        <f>P43*1000/31/24/60/60</f>
        <v>30</v>
      </c>
      <c r="Q44" s="92">
        <f>Q43*1000/31/24/60/60</f>
        <v>32.212141577060926</v>
      </c>
      <c r="R44" s="58" t="s">
        <v>16</v>
      </c>
      <c r="S44" s="1"/>
      <c r="T44" s="1"/>
      <c r="U44" s="1"/>
      <c r="V44" s="1"/>
      <c r="W44" s="1"/>
    </row>
    <row r="45" spans="1:23" x14ac:dyDescent="0.35">
      <c r="A45" s="1"/>
      <c r="B45" s="1"/>
      <c r="C45" s="53"/>
      <c r="D45" s="54"/>
      <c r="E45" s="54"/>
      <c r="F45" s="54"/>
      <c r="G45" s="54"/>
      <c r="H45" s="5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72" t="s">
        <v>17</v>
      </c>
      <c r="O46" s="73" t="s">
        <v>41</v>
      </c>
      <c r="P46" s="73"/>
      <c r="Q46" s="84">
        <f>Q43-P43</f>
        <v>5925</v>
      </c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58" t="s">
        <v>18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</sheetData>
  <mergeCells count="14">
    <mergeCell ref="N43:N44"/>
    <mergeCell ref="F8:F9"/>
    <mergeCell ref="D8:D9"/>
    <mergeCell ref="C8:C9"/>
    <mergeCell ref="P8:P9"/>
    <mergeCell ref="K22:M22"/>
    <mergeCell ref="K28:M28"/>
    <mergeCell ref="K33:M33"/>
    <mergeCell ref="K38:M38"/>
    <mergeCell ref="Q8:Q9"/>
    <mergeCell ref="O8:O9"/>
    <mergeCell ref="G8:H9"/>
    <mergeCell ref="K11:M11"/>
    <mergeCell ref="K16:M1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zoomScale="60" zoomScaleNormal="60" zoomScalePageLayoutView="70" workbookViewId="0">
      <selection activeCell="B10" sqref="B10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45725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8'!C26</f>
        <v>4339379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4340954</v>
      </c>
      <c r="D16" s="39">
        <f>+C16-C8</f>
        <v>1575</v>
      </c>
      <c r="E16" s="93">
        <f>+D16*1000/14/3600</f>
        <v>31.25</v>
      </c>
      <c r="F16" s="40"/>
      <c r="G16" s="130"/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4341496</v>
      </c>
      <c r="D21" s="39">
        <f>+C21-C16</f>
        <v>542</v>
      </c>
      <c r="E21" s="93">
        <f>+D21*1000/5/3600</f>
        <v>30.111111111111111</v>
      </c>
      <c r="F21" s="40"/>
      <c r="G21" s="130"/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4342046</v>
      </c>
      <c r="D26" s="39">
        <f>+C26-C21</f>
        <v>550</v>
      </c>
      <c r="E26" s="93">
        <f>+D26*1000/5/3600</f>
        <v>30.555555555555557</v>
      </c>
      <c r="F26" s="40"/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zoomScale="60" zoomScaleNormal="60" zoomScalePageLayoutView="70" workbookViewId="0">
      <selection activeCell="D10" sqref="D1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45726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9'!C26</f>
        <v>4342046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78">
        <v>0.33333333333333298</v>
      </c>
      <c r="C16" s="83">
        <v>4343570</v>
      </c>
      <c r="D16" s="39">
        <f>+C16-C8</f>
        <v>1524</v>
      </c>
      <c r="E16" s="93">
        <f>+D16*1000/14/3600</f>
        <v>30.238095238095237</v>
      </c>
      <c r="F16" s="40"/>
      <c r="G16" s="130"/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4344151</v>
      </c>
      <c r="D21" s="39">
        <f>+C21-C16</f>
        <v>581</v>
      </c>
      <c r="E21" s="93">
        <f>+D21*1000/5/3600</f>
        <v>32.277777777777779</v>
      </c>
      <c r="F21" s="40"/>
      <c r="G21" s="130"/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4344629</v>
      </c>
      <c r="D26" s="39">
        <f>+C26-C21</f>
        <v>478</v>
      </c>
      <c r="E26" s="93">
        <f>+D26*1000/5/3600</f>
        <v>26.555555555555557</v>
      </c>
      <c r="F26" s="40"/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4" zoomScale="70" zoomScaleNormal="70" zoomScalePageLayoutView="70" workbookViewId="0">
      <selection activeCell="F17" sqref="F1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45727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10'!C26</f>
        <v>4344629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4346128</v>
      </c>
      <c r="D16" s="39">
        <f>+C16-C8</f>
        <v>1499</v>
      </c>
      <c r="E16" s="93">
        <f>+D16*1000/14/3600</f>
        <v>29.74206349206349</v>
      </c>
      <c r="F16" s="40"/>
      <c r="G16" s="130"/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4346652</v>
      </c>
      <c r="D21" s="39">
        <f>+C21-C16</f>
        <v>524</v>
      </c>
      <c r="E21" s="93">
        <f>+D21*1000/5/3600</f>
        <v>29.111111111111111</v>
      </c>
      <c r="F21" s="40"/>
      <c r="G21" s="130"/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4347252</v>
      </c>
      <c r="D26" s="39">
        <f>+C26-C21</f>
        <v>600</v>
      </c>
      <c r="E26" s="93">
        <f>+D26*1000/5/3600</f>
        <v>33.333333333333336</v>
      </c>
      <c r="F26" s="40"/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4" zoomScale="70" zoomScaleNormal="70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45728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11'!C26</f>
        <v>4347252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/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4348921</v>
      </c>
      <c r="D16" s="39">
        <f>+C16-C8</f>
        <v>1669</v>
      </c>
      <c r="E16" s="93">
        <f>+D16*1000/14/3600</f>
        <v>33.115079365079367</v>
      </c>
      <c r="F16" s="40"/>
      <c r="G16" s="130"/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4349519</v>
      </c>
      <c r="D21" s="39">
        <f>+C21-C16</f>
        <v>598</v>
      </c>
      <c r="E21" s="93">
        <f>+D21*1000/5/3600</f>
        <v>33.222222222222221</v>
      </c>
      <c r="F21" s="40"/>
      <c r="G21" s="130"/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4350123</v>
      </c>
      <c r="D26" s="39">
        <f>+C26-C21</f>
        <v>604</v>
      </c>
      <c r="E26" s="93">
        <f>+D26*1000/5/3600</f>
        <v>33.555555555555557</v>
      </c>
      <c r="F26" s="40"/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4" zoomScale="70" zoomScaleNormal="70" zoomScalePageLayoutView="70" workbookViewId="0">
      <selection activeCell="D27" sqref="D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45729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12'!C26</f>
        <v>4350123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4351806</v>
      </c>
      <c r="D16" s="39">
        <f>+C16-C8</f>
        <v>1683</v>
      </c>
      <c r="E16" s="93">
        <f>+D16*1000/14/3600</f>
        <v>33.392857142857139</v>
      </c>
      <c r="F16" s="40"/>
      <c r="G16" s="130"/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4352401</v>
      </c>
      <c r="D21" s="39">
        <f>+C21-C16</f>
        <v>595</v>
      </c>
      <c r="E21" s="93">
        <f>+D21*1000/5/3600</f>
        <v>33.055555555555557</v>
      </c>
      <c r="F21" s="40"/>
      <c r="G21" s="130"/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4353000</v>
      </c>
      <c r="D26" s="39">
        <f>+C26-C21</f>
        <v>599</v>
      </c>
      <c r="E26" s="93">
        <f>+D26*1000/5/3600</f>
        <v>33.277777777777779</v>
      </c>
      <c r="F26" s="40"/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4" zoomScale="70" zoomScaleNormal="70" zoomScalePageLayoutView="70" workbookViewId="0">
      <selection activeCell="D28" sqref="D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45730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13'!C26</f>
        <v>4353000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4354687</v>
      </c>
      <c r="D16" s="39">
        <f>+C16-C8</f>
        <v>1687</v>
      </c>
      <c r="E16" s="93">
        <f>+D16*1000/14/3600</f>
        <v>33.472222222222221</v>
      </c>
      <c r="F16" s="40"/>
      <c r="G16" s="130"/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4355284</v>
      </c>
      <c r="D21" s="39">
        <f>+C21-C16</f>
        <v>597</v>
      </c>
      <c r="E21" s="93">
        <f>+D21*1000/5/3600</f>
        <v>33.166666666666664</v>
      </c>
      <c r="F21" s="40"/>
      <c r="G21" s="130"/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4355873</v>
      </c>
      <c r="D26" s="39">
        <f>+C26-C21</f>
        <v>589</v>
      </c>
      <c r="E26" s="93">
        <f>+D26*1000/5/3600</f>
        <v>32.722222222222221</v>
      </c>
      <c r="F26" s="40"/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4" zoomScale="70" zoomScaleNormal="70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45731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14'!C26</f>
        <v>4355873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4357536</v>
      </c>
      <c r="D16" s="39">
        <f>+C16-C8</f>
        <v>1663</v>
      </c>
      <c r="E16" s="93">
        <f>+D16*1000/14/3600</f>
        <v>32.996031746031747</v>
      </c>
      <c r="F16" s="40" t="s">
        <v>12</v>
      </c>
      <c r="G16" s="130"/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4358125</v>
      </c>
      <c r="D21" s="39">
        <f>+C21-C16</f>
        <v>589</v>
      </c>
      <c r="E21" s="93">
        <v>33.1</v>
      </c>
      <c r="F21" s="40"/>
      <c r="G21" s="130"/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4358699</v>
      </c>
      <c r="D26" s="39">
        <f>+C26-C21</f>
        <v>574</v>
      </c>
      <c r="E26" s="93">
        <f>+D26*1000/5/3600</f>
        <v>31.888888888888889</v>
      </c>
      <c r="F26" s="40"/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7" zoomScale="70" zoomScaleNormal="70" zoomScalePageLayoutView="70" workbookViewId="0">
      <selection activeCell="D27" sqref="D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45732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15'!C26</f>
        <v>4358699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4360305</v>
      </c>
      <c r="D16" s="39">
        <f>+C16-C8</f>
        <v>1606</v>
      </c>
      <c r="E16" s="93">
        <f>+D16*1000/14/3600</f>
        <v>31.865079365079364</v>
      </c>
      <c r="F16" s="40"/>
      <c r="G16" s="130"/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4360886</v>
      </c>
      <c r="D21" s="39">
        <f>+C21-C16</f>
        <v>581</v>
      </c>
      <c r="E21" s="93">
        <f>+D21*1000/5/3600</f>
        <v>32.277777777777779</v>
      </c>
      <c r="F21" s="40"/>
      <c r="G21" s="130"/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4361453</v>
      </c>
      <c r="D26" s="39">
        <f>+C26-C21</f>
        <v>567</v>
      </c>
      <c r="E26" s="93">
        <f>+D26*1000/5/3600</f>
        <v>31.5</v>
      </c>
      <c r="F26" s="40" t="s">
        <v>12</v>
      </c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4" zoomScale="70" zoomScaleNormal="70" zoomScalePageLayoutView="70" workbookViewId="0">
      <selection activeCell="D21" sqref="D2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45733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16'!C26</f>
        <v>4361453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4363091</v>
      </c>
      <c r="D16" s="39">
        <f>+C16-C8</f>
        <v>1638</v>
      </c>
      <c r="E16" s="93">
        <f>+D16*1000/14/3600</f>
        <v>32.5</v>
      </c>
      <c r="F16" s="40"/>
      <c r="G16" s="130"/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4363687</v>
      </c>
      <c r="D21" s="39">
        <f>+C21-C16</f>
        <v>596</v>
      </c>
      <c r="E21" s="93">
        <f>+D21*1000/5/3600</f>
        <v>33.111111111111114</v>
      </c>
      <c r="F21" s="40"/>
      <c r="G21" s="130"/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4364277</v>
      </c>
      <c r="D26" s="39">
        <f>+C26-C21</f>
        <v>590</v>
      </c>
      <c r="E26" s="93">
        <f>+D26*1000/5/3600</f>
        <v>32.777777777777779</v>
      </c>
      <c r="F26" s="44"/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4" zoomScale="70" zoomScaleNormal="70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45734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17'!C26</f>
        <v>4364277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4365924</v>
      </c>
      <c r="D16" s="39">
        <f>+C16-C8</f>
        <v>1647</v>
      </c>
      <c r="E16" s="93">
        <f>+D16*1000/14/3600</f>
        <v>32.678571428571431</v>
      </c>
      <c r="F16" s="40"/>
      <c r="G16" s="130" t="s">
        <v>12</v>
      </c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4366507</v>
      </c>
      <c r="D21" s="39">
        <f>+C21-C16</f>
        <v>583</v>
      </c>
      <c r="E21" s="93">
        <v>32.799999999999997</v>
      </c>
      <c r="F21" s="40"/>
      <c r="G21" s="130" t="s">
        <v>12</v>
      </c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4367098</v>
      </c>
      <c r="D26" s="39">
        <f>+C26-C21</f>
        <v>591</v>
      </c>
      <c r="E26" s="93">
        <f>+D26*1000/5/3600</f>
        <v>32.833333333333336</v>
      </c>
      <c r="F26" s="40" t="s">
        <v>12</v>
      </c>
      <c r="G26" s="130" t="s">
        <v>12</v>
      </c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zoomScale="70" zoomScaleNormal="70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45717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v>4317530</v>
      </c>
      <c r="D8" s="28"/>
      <c r="E8" s="28"/>
      <c r="F8" s="8"/>
      <c r="G8" s="134"/>
      <c r="H8" s="135"/>
      <c r="I8" s="29"/>
      <c r="J8" s="29" t="s">
        <v>12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1">
        <f>+D10*1000/3600</f>
        <v>0</v>
      </c>
      <c r="F10" s="10" t="s">
        <v>12</v>
      </c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1">
        <f t="shared" ref="E11:E25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1">
        <f t="shared" si="1"/>
        <v>0</v>
      </c>
      <c r="F15" s="10"/>
      <c r="G15" s="117" t="s">
        <v>12</v>
      </c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4319126</v>
      </c>
      <c r="D16" s="39">
        <f>+C16-C8</f>
        <v>1596</v>
      </c>
      <c r="E16" s="93">
        <f>+D16*1000/14/3600</f>
        <v>31.666666666666668</v>
      </c>
      <c r="F16" s="40"/>
      <c r="G16" s="130" t="s">
        <v>12</v>
      </c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1">
        <v>0</v>
      </c>
      <c r="F17" s="10" t="s">
        <v>12</v>
      </c>
      <c r="G17" s="117" t="s">
        <v>12</v>
      </c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1">
        <f t="shared" si="1"/>
        <v>0</v>
      </c>
      <c r="F19" s="10" t="s">
        <v>12</v>
      </c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4319681</v>
      </c>
      <c r="D21" s="39">
        <f>+C21-C16</f>
        <v>555</v>
      </c>
      <c r="E21" s="93">
        <f>+D21*1000/5/3600</f>
        <v>30.833333333333332</v>
      </c>
      <c r="F21" s="40"/>
      <c r="G21" s="130"/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1">
        <f t="shared" si="1"/>
        <v>0</v>
      </c>
      <c r="F25" s="11"/>
      <c r="G25" s="117" t="s">
        <v>12</v>
      </c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4320247</v>
      </c>
      <c r="D26" s="39">
        <f>+C26-C21</f>
        <v>566</v>
      </c>
      <c r="E26" s="93">
        <f>+D26*1000/5/3600</f>
        <v>31.444444444444443</v>
      </c>
      <c r="F26" s="40" t="s">
        <v>12</v>
      </c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>+D28*1000/3600</f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>+D29*1000/3600</f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>+D30*1000/3600</f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>+D31*1000/3600</f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>+D32*1000/3600</f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7:H7"/>
    <mergeCell ref="G8:H8"/>
    <mergeCell ref="B2:C3"/>
    <mergeCell ref="G9:H9"/>
    <mergeCell ref="G10:H10"/>
    <mergeCell ref="G18:H18"/>
    <mergeCell ref="G29:H29"/>
    <mergeCell ref="G30:H30"/>
    <mergeCell ref="G11:H11"/>
    <mergeCell ref="G12:H12"/>
    <mergeCell ref="G13:H13"/>
    <mergeCell ref="G14:H14"/>
    <mergeCell ref="G15:H15"/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4" zoomScale="70" zoomScaleNormal="70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45735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18'!C26</f>
        <v>4367098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4368745</v>
      </c>
      <c r="D16" s="39">
        <f>+C16-C8</f>
        <v>1647</v>
      </c>
      <c r="E16" s="93">
        <f>+D16*1000/14/3600</f>
        <v>32.678571428571431</v>
      </c>
      <c r="F16" s="40"/>
      <c r="G16" s="130" t="s">
        <v>12</v>
      </c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4369341</v>
      </c>
      <c r="D21" s="39">
        <f>+C21-C16</f>
        <v>596</v>
      </c>
      <c r="E21" s="93">
        <f>+D21*1000/5/3600</f>
        <v>33.111111111111114</v>
      </c>
      <c r="F21" s="40"/>
      <c r="G21" s="130" t="s">
        <v>12</v>
      </c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4370043</v>
      </c>
      <c r="D26" s="39">
        <f>+C26-C21</f>
        <v>702</v>
      </c>
      <c r="E26" s="93">
        <f>+D26*1000/5/3600</f>
        <v>39</v>
      </c>
      <c r="F26" s="40"/>
      <c r="G26" s="130" t="s">
        <v>12</v>
      </c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2" zoomScale="70" zoomScaleNormal="70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45736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19'!C26</f>
        <v>4370043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4371574</v>
      </c>
      <c r="D16" s="39">
        <f>+C16-C8</f>
        <v>1531</v>
      </c>
      <c r="E16" s="93">
        <f>+D16*1000/14/3600</f>
        <v>30.376984126984127</v>
      </c>
      <c r="F16" s="40"/>
      <c r="G16" s="130" t="s">
        <v>12</v>
      </c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4372155</v>
      </c>
      <c r="D21" s="39">
        <f>+C21-C16</f>
        <v>581</v>
      </c>
      <c r="E21" s="93">
        <f>+D21*1000/5/3600</f>
        <v>32.277777777777779</v>
      </c>
      <c r="F21" s="40"/>
      <c r="G21" s="130" t="s">
        <v>12</v>
      </c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4372720</v>
      </c>
      <c r="D26" s="39">
        <f>+C26-C21</f>
        <v>565</v>
      </c>
      <c r="E26" s="93">
        <f>+D26*1000/5/3600</f>
        <v>31.388888888888889</v>
      </c>
      <c r="F26" s="40"/>
      <c r="G26" s="130" t="s">
        <v>12</v>
      </c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4" zoomScale="70" zoomScaleNormal="70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45737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20'!C26</f>
        <v>4372720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4374373</v>
      </c>
      <c r="D16" s="39">
        <f>+C16-C8</f>
        <v>1653</v>
      </c>
      <c r="E16" s="93">
        <f>+D16*1000/14/3600</f>
        <v>32.797619047619044</v>
      </c>
      <c r="F16" s="40"/>
      <c r="G16" s="130" t="s">
        <v>12</v>
      </c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4374950</v>
      </c>
      <c r="D21" s="39">
        <f>+C21-C16</f>
        <v>577</v>
      </c>
      <c r="E21" s="93">
        <f>+D21*1000/5/3600</f>
        <v>32.055555555555557</v>
      </c>
      <c r="F21" s="40"/>
      <c r="G21" s="130" t="s">
        <v>12</v>
      </c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4375524</v>
      </c>
      <c r="D26" s="39">
        <f>+C26-C21</f>
        <v>574</v>
      </c>
      <c r="E26" s="93">
        <f>+D26*1000/5/3600</f>
        <v>31.888888888888889</v>
      </c>
      <c r="F26" s="40"/>
      <c r="G26" s="130" t="s">
        <v>12</v>
      </c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4" zoomScale="70" zoomScaleNormal="70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45738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21'!C26</f>
        <v>4375524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4377147</v>
      </c>
      <c r="D16" s="39">
        <f>+C16-C8</f>
        <v>1623</v>
      </c>
      <c r="E16" s="93">
        <f>+D16*1000/14/3600</f>
        <v>32.202380952380956</v>
      </c>
      <c r="F16" s="40"/>
      <c r="G16" s="130" t="s">
        <v>12</v>
      </c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4377743</v>
      </c>
      <c r="D21" s="39">
        <f>+C21-C16</f>
        <v>596</v>
      </c>
      <c r="E21" s="93">
        <f>+D21*1000/5/3600</f>
        <v>33.111111111111114</v>
      </c>
      <c r="F21" s="40"/>
      <c r="G21" s="130" t="s">
        <v>12</v>
      </c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4378349</v>
      </c>
      <c r="D26" s="39">
        <f>+C26-C21</f>
        <v>606</v>
      </c>
      <c r="E26" s="93">
        <f>+D26*1000/5/3600</f>
        <v>33.666666666666664</v>
      </c>
      <c r="F26" s="40"/>
      <c r="G26" s="130" t="s">
        <v>12</v>
      </c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4" zoomScale="70" zoomScaleNormal="70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28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22'!C26</f>
        <v>4378349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4379949</v>
      </c>
      <c r="D16" s="39">
        <f>+C16-C8</f>
        <v>1600</v>
      </c>
      <c r="E16" s="93">
        <f>+D16*1000/14/3600</f>
        <v>31.746031746031747</v>
      </c>
      <c r="F16" s="44"/>
      <c r="G16" s="130" t="s">
        <v>12</v>
      </c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4380535</v>
      </c>
      <c r="D21" s="39">
        <f>+C21-C16</f>
        <v>586</v>
      </c>
      <c r="E21" s="93">
        <f>+D21*1000/5/3600</f>
        <v>32.555555555555557</v>
      </c>
      <c r="F21" s="40"/>
      <c r="G21" s="130" t="s">
        <v>12</v>
      </c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4381119</v>
      </c>
      <c r="D26" s="39">
        <f>+C26-C21</f>
        <v>584</v>
      </c>
      <c r="E26" s="93">
        <f>+D26*1000/5/3600</f>
        <v>32.444444444444443</v>
      </c>
      <c r="F26" s="40"/>
      <c r="G26" s="130" t="s">
        <v>12</v>
      </c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7" zoomScale="70" zoomScaleNormal="70" zoomScalePageLayoutView="70" workbookViewId="0">
      <selection activeCell="C21" sqref="C2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29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23'!C26</f>
        <v>4381119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4382770</v>
      </c>
      <c r="D16" s="39">
        <f>+C16-C8</f>
        <v>1651</v>
      </c>
      <c r="E16" s="93">
        <f>+D16*1000/14/3600</f>
        <v>32.757936507936506</v>
      </c>
      <c r="F16" s="40"/>
      <c r="G16" s="130" t="s">
        <v>12</v>
      </c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4383360</v>
      </c>
      <c r="D21" s="39">
        <f>+C21-C16</f>
        <v>590</v>
      </c>
      <c r="E21" s="93">
        <f>+D21*1000/5/3600</f>
        <v>32.777777777777779</v>
      </c>
      <c r="F21" s="40"/>
      <c r="G21" s="130" t="s">
        <v>12</v>
      </c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4383961</v>
      </c>
      <c r="D26" s="39">
        <f>+C26-C21</f>
        <v>601</v>
      </c>
      <c r="E26" s="93">
        <f>+D26*1000/5/3600</f>
        <v>33.388888888888886</v>
      </c>
      <c r="F26" s="40"/>
      <c r="G26" s="130" t="s">
        <v>12</v>
      </c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5" zoomScale="70" zoomScaleNormal="70" zoomScalePageLayoutView="70" workbookViewId="0">
      <selection activeCell="C21" sqref="C2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30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24'!C26</f>
        <v>4383961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4385623</v>
      </c>
      <c r="D16" s="39">
        <f>+C16-C8</f>
        <v>1662</v>
      </c>
      <c r="E16" s="93">
        <f>+D16*1000/14/3600</f>
        <v>32.976190476190474</v>
      </c>
      <c r="F16" s="40"/>
      <c r="G16" s="130" t="s">
        <v>12</v>
      </c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4386211</v>
      </c>
      <c r="D21" s="39">
        <f>+C21-C16</f>
        <v>588</v>
      </c>
      <c r="E21" s="93">
        <f>+D21*1000/5/3600</f>
        <v>32.666666666666664</v>
      </c>
      <c r="F21" s="40"/>
      <c r="G21" s="130" t="s">
        <v>12</v>
      </c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4386787</v>
      </c>
      <c r="D26" s="39">
        <f>+C26-C21</f>
        <v>576</v>
      </c>
      <c r="E26" s="93">
        <f>+D26*1000/5/3600</f>
        <v>32</v>
      </c>
      <c r="F26" s="40"/>
      <c r="G26" s="130" t="s">
        <v>12</v>
      </c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5" zoomScale="70" zoomScaleNormal="7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31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'Día 25'!C26</f>
        <v>4386787</v>
      </c>
      <c r="D8" s="28" t="s">
        <v>12</v>
      </c>
      <c r="E8" s="28"/>
      <c r="F8" s="8"/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/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4388472</v>
      </c>
      <c r="D16" s="39">
        <f>+C16-C8</f>
        <v>1685</v>
      </c>
      <c r="E16" s="93">
        <f>+D16*1000/14/3600</f>
        <v>33.432539682539684</v>
      </c>
      <c r="F16" s="44"/>
      <c r="G16" s="130"/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3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4389059</v>
      </c>
      <c r="D21" s="39">
        <f>+C21-C16</f>
        <v>587</v>
      </c>
      <c r="E21" s="93">
        <f>+D21*1000/5/3600</f>
        <v>32.611111111111114</v>
      </c>
      <c r="F21" s="40"/>
      <c r="G21" s="130"/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3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4389658</v>
      </c>
      <c r="D26" s="39">
        <f>+C26-C21</f>
        <v>599</v>
      </c>
      <c r="E26" s="93">
        <f>+D26*1000/5/3600</f>
        <v>33.277777777777779</v>
      </c>
      <c r="F26" s="44"/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5" zoomScale="70" zoomScaleNormal="7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32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26'!C26</f>
        <v>4389658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4391321</v>
      </c>
      <c r="D16" s="39">
        <f>+C16-C8</f>
        <v>1663</v>
      </c>
      <c r="E16" s="93">
        <f>+D16*1000/14/3600</f>
        <v>32.996031746031747</v>
      </c>
      <c r="F16" s="44"/>
      <c r="G16" s="130"/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5">
        <f t="shared" si="1"/>
        <v>0</v>
      </c>
      <c r="F17" s="97"/>
      <c r="G17" s="144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5">
        <f t="shared" si="1"/>
        <v>0</v>
      </c>
      <c r="F18" s="97"/>
      <c r="G18" s="144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5">
        <f t="shared" si="1"/>
        <v>0</v>
      </c>
      <c r="F19" s="97"/>
      <c r="G19" s="144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96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4391911</v>
      </c>
      <c r="D21" s="39">
        <f>+C21-C16</f>
        <v>590</v>
      </c>
      <c r="E21" s="93">
        <f>+D21*1000/5/3600</f>
        <v>32.777777777777779</v>
      </c>
      <c r="F21" s="44"/>
      <c r="G21" s="130"/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2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4392509</v>
      </c>
      <c r="D26" s="39">
        <f>+C26-C21</f>
        <v>598</v>
      </c>
      <c r="E26" s="93">
        <f>+D26*1000/5/3600</f>
        <v>33.222222222222221</v>
      </c>
      <c r="F26" s="44"/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7" zoomScale="70" zoomScaleNormal="70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33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27'!C26</f>
        <v>4392509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4394193</v>
      </c>
      <c r="D16" s="39">
        <f>+C16-C8</f>
        <v>1684</v>
      </c>
      <c r="E16" s="93">
        <f>+D16*1000/14/3600</f>
        <v>33.412698412698411</v>
      </c>
      <c r="F16" s="44"/>
      <c r="G16" s="130" t="s">
        <v>12</v>
      </c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4394774</v>
      </c>
      <c r="D21" s="39">
        <f>+C21-C16</f>
        <v>581</v>
      </c>
      <c r="E21" s="93">
        <f>+D21*1000/5/3600</f>
        <v>32.277777777777779</v>
      </c>
      <c r="F21" s="44"/>
      <c r="G21" s="130"/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3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4395366</v>
      </c>
      <c r="D26" s="39">
        <f>+C26-C21</f>
        <v>592</v>
      </c>
      <c r="E26" s="93">
        <f>+D26*1000/5/3600</f>
        <v>32.888888888888886</v>
      </c>
      <c r="F26" s="40"/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5" zoomScale="70" zoomScaleNormal="7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45718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1'!C26</f>
        <v>4320247</v>
      </c>
      <c r="D8" s="28" t="s">
        <v>12</v>
      </c>
      <c r="E8" s="28"/>
      <c r="F8" s="8"/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 t="s">
        <v>12</v>
      </c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12</v>
      </c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4321837</v>
      </c>
      <c r="D16" s="39">
        <f>+C16-C8</f>
        <v>1590</v>
      </c>
      <c r="E16" s="93">
        <f>+D16*1000/14/3600</f>
        <v>31.547619047619047</v>
      </c>
      <c r="F16" s="40"/>
      <c r="G16" s="130"/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6"/>
      <c r="G20" s="140"/>
      <c r="H20" s="14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4322394</v>
      </c>
      <c r="D21" s="39">
        <f>+C21-C16</f>
        <v>557</v>
      </c>
      <c r="E21" s="94">
        <f>+D21*1000/5/3600</f>
        <v>30.944444444444443</v>
      </c>
      <c r="F21" s="40"/>
      <c r="G21" s="142"/>
      <c r="H21" s="14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87"/>
      <c r="G22" s="134"/>
      <c r="H22" s="135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4322976</v>
      </c>
      <c r="D26" s="39">
        <f>+C26-C21</f>
        <v>582</v>
      </c>
      <c r="E26" s="93">
        <f>+D26*1000/5/3600</f>
        <v>32.333333333333336</v>
      </c>
      <c r="F26" s="40"/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6" zoomScale="70" zoomScaleNormal="7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34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28'!C26</f>
        <v>4395366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4397028</v>
      </c>
      <c r="D16" s="39">
        <f>+C16-C8</f>
        <v>1662</v>
      </c>
      <c r="E16" s="98">
        <f>+D16*1000/14/3600</f>
        <v>32.976190476190474</v>
      </c>
      <c r="F16" s="44" t="s">
        <v>12</v>
      </c>
      <c r="G16" s="130" t="s">
        <v>12</v>
      </c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4397606</v>
      </c>
      <c r="D21" s="39">
        <f>+C21-C16</f>
        <v>578</v>
      </c>
      <c r="E21" s="98">
        <f>+D21*1000/5/3600</f>
        <v>32.111111111111114</v>
      </c>
      <c r="F21" s="44"/>
      <c r="G21" s="130"/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3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4398200</v>
      </c>
      <c r="D26" s="39">
        <f>+C26-C21</f>
        <v>594</v>
      </c>
      <c r="E26" s="98">
        <f>+D26*1000/5/3600</f>
        <v>33</v>
      </c>
      <c r="F26" s="40"/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4" zoomScale="70" zoomScaleNormal="7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35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29'!C26</f>
        <v>4398200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/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4399883</v>
      </c>
      <c r="D16" s="39">
        <f>+C16-C8</f>
        <v>1683</v>
      </c>
      <c r="E16" s="93">
        <f>+D16*1000/14/3600</f>
        <v>33.392857142857139</v>
      </c>
      <c r="F16" s="44" t="s">
        <v>12</v>
      </c>
      <c r="G16" s="130" t="s">
        <v>12</v>
      </c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4400451</v>
      </c>
      <c r="D21" s="39">
        <f>+C21-C16</f>
        <v>568</v>
      </c>
      <c r="E21" s="93">
        <f>+D21*1000/5/3600</f>
        <v>31.555555555555557</v>
      </c>
      <c r="F21" s="44"/>
      <c r="G21" s="130"/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3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4401061</v>
      </c>
      <c r="D26" s="39">
        <f>+C26-C21</f>
        <v>610</v>
      </c>
      <c r="E26" s="93">
        <f>+D26*1000/5/3600</f>
        <v>33.888888888888886</v>
      </c>
      <c r="F26" s="40"/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4" zoomScale="70" zoomScaleNormal="70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36</v>
      </c>
      <c r="C7" s="99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30'!C26</f>
        <v>4401061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100">
        <v>4402711</v>
      </c>
      <c r="D16" s="39">
        <f>+C16-C8</f>
        <v>1650</v>
      </c>
      <c r="E16" s="93">
        <f>+D16*1000/14/3600</f>
        <v>32.738095238095241</v>
      </c>
      <c r="F16" s="44" t="s">
        <v>12</v>
      </c>
      <c r="G16" s="130" t="s">
        <v>12</v>
      </c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/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4403299</v>
      </c>
      <c r="D21" s="39">
        <f>+C21-C16</f>
        <v>588</v>
      </c>
      <c r="E21" s="93">
        <f>+D21*1000/5/3600</f>
        <v>32.666666666666664</v>
      </c>
      <c r="F21" s="44"/>
      <c r="G21" s="130"/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3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4403889</v>
      </c>
      <c r="D26" s="39">
        <f>+C26-C21</f>
        <v>590</v>
      </c>
      <c r="E26" s="93">
        <f>+D26*1000/5/3600</f>
        <v>32.777777777777779</v>
      </c>
      <c r="F26" s="40"/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5" zoomScale="70" zoomScaleNormal="70" zoomScalePageLayoutView="70" workbookViewId="0">
      <selection activeCell="B12" sqref="B12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45719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2'!C26</f>
        <v>4322976</v>
      </c>
      <c r="D8" s="28" t="s">
        <v>12</v>
      </c>
      <c r="E8" s="28"/>
      <c r="F8" s="8"/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4324580</v>
      </c>
      <c r="D16" s="39">
        <f>+C16-C8</f>
        <v>1604</v>
      </c>
      <c r="E16" s="93">
        <f>+D16*1000/14/3600</f>
        <v>31.825396825396822</v>
      </c>
      <c r="F16" s="40"/>
      <c r="G16" s="130"/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4325146</v>
      </c>
      <c r="D21" s="39">
        <f>+C21-C16</f>
        <v>566</v>
      </c>
      <c r="E21" s="93">
        <f>+D21*1000/5/3600</f>
        <v>31.444444444444443</v>
      </c>
      <c r="F21" s="40"/>
      <c r="G21" s="130"/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4325715</v>
      </c>
      <c r="D26" s="39">
        <f>+C26-C21</f>
        <v>569</v>
      </c>
      <c r="E26" s="93">
        <f>+D26*1000/5/3600</f>
        <v>31.611111111111111</v>
      </c>
      <c r="F26" s="40"/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zoomScale="60" zoomScaleNormal="60" zoomScalePageLayoutView="70" workbookViewId="0">
      <selection activeCell="B10" sqref="B10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27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3'!C26</f>
        <v>4325715</v>
      </c>
      <c r="D8" s="28" t="s">
        <v>12</v>
      </c>
      <c r="E8" s="28"/>
      <c r="F8" s="8"/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4327338</v>
      </c>
      <c r="D16" s="39">
        <f>+C16-C8</f>
        <v>1623</v>
      </c>
      <c r="E16" s="93">
        <f>+D16*1000/14/3600</f>
        <v>32.202380952380956</v>
      </c>
      <c r="F16" s="40"/>
      <c r="G16" s="130"/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12</v>
      </c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4327907</v>
      </c>
      <c r="D21" s="39">
        <f>+C21-C16</f>
        <v>569</v>
      </c>
      <c r="E21" s="93">
        <f>+D21*1000/5/3600</f>
        <v>31.611111111111111</v>
      </c>
      <c r="F21" s="40"/>
      <c r="G21" s="130"/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4328477</v>
      </c>
      <c r="D26" s="39">
        <f>+C26-C21</f>
        <v>570</v>
      </c>
      <c r="E26" s="93">
        <f>+D26*1000/5/3600</f>
        <v>31.666666666666668</v>
      </c>
      <c r="F26" s="40"/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zoomScale="60" zoomScaleNormal="60" zoomScalePageLayoutView="70" workbookViewId="0">
      <selection activeCell="B12" sqref="B12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45721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4'!C26</f>
        <v>4328477</v>
      </c>
      <c r="D8" s="28" t="s">
        <v>12</v>
      </c>
      <c r="E8" s="28"/>
      <c r="F8" s="8"/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4330073</v>
      </c>
      <c r="D16" s="39">
        <f>+C16-C8</f>
        <v>1596</v>
      </c>
      <c r="E16" s="93">
        <f>+D16*1000/14/3600</f>
        <v>31.666666666666668</v>
      </c>
      <c r="F16" s="40"/>
      <c r="G16" s="130"/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4330639</v>
      </c>
      <c r="D21" s="39">
        <f>+C21-C16</f>
        <v>566</v>
      </c>
      <c r="E21" s="93">
        <f>+D21*1000/5/3600</f>
        <v>31.444444444444443</v>
      </c>
      <c r="F21" s="40"/>
      <c r="G21" s="130"/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4331204</v>
      </c>
      <c r="D26" s="39">
        <f>+C26-C21</f>
        <v>565</v>
      </c>
      <c r="E26" s="93">
        <f>+D26*1000/5/3600</f>
        <v>31.388888888888889</v>
      </c>
      <c r="F26" s="40"/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3" zoomScale="70" zoomScaleNormal="70" zoomScalePageLayoutView="70" workbookViewId="0">
      <selection activeCell="B10" sqref="B10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45722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5'!C26</f>
        <v>4331204</v>
      </c>
      <c r="D8" s="28" t="s">
        <v>12</v>
      </c>
      <c r="E8" s="28"/>
      <c r="F8" s="8"/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4332791</v>
      </c>
      <c r="D16" s="39">
        <f>+C16-C8</f>
        <v>1587</v>
      </c>
      <c r="E16" s="93">
        <f>+D16*1000/14/3600</f>
        <v>31.488095238095237</v>
      </c>
      <c r="F16" s="40"/>
      <c r="G16" s="130"/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88"/>
      <c r="H20" s="8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4333366</v>
      </c>
      <c r="D21" s="39">
        <f>+C21-C16</f>
        <v>575</v>
      </c>
      <c r="E21" s="93">
        <f>+D21*1000/5/3600</f>
        <v>31.944444444444443</v>
      </c>
      <c r="F21" s="40"/>
      <c r="G21" s="130"/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4333930</v>
      </c>
      <c r="D26" s="39">
        <f>+C26-C21</f>
        <v>564</v>
      </c>
      <c r="E26" s="93">
        <f>+D26*1000/5/3600</f>
        <v>31.333333333333332</v>
      </c>
      <c r="F26" s="40"/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zoomScale="60" zoomScaleNormal="60" zoomScalePageLayoutView="70" workbookViewId="0">
      <selection activeCell="B11" sqref="B11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45723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6'!C26</f>
        <v>4333930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4335535</v>
      </c>
      <c r="D16" s="39">
        <f>+C16-C8</f>
        <v>1605</v>
      </c>
      <c r="E16" s="93">
        <f>+D16*1000/14/3600</f>
        <v>31.845238095238095</v>
      </c>
      <c r="F16" s="40"/>
      <c r="G16" s="130"/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4336093</v>
      </c>
      <c r="D21" s="39">
        <f>+C21-C16</f>
        <v>558</v>
      </c>
      <c r="E21" s="93">
        <f>+D21*1000/5/3600</f>
        <v>31</v>
      </c>
      <c r="F21" s="40"/>
      <c r="G21" s="130"/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4336660</v>
      </c>
      <c r="D26" s="39">
        <f>+C26-C21</f>
        <v>567</v>
      </c>
      <c r="E26" s="93">
        <f>+D26*1000/5/3600</f>
        <v>31.5</v>
      </c>
      <c r="F26" s="40"/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zoomScale="60" zoomScaleNormal="60" zoomScalePageLayoutView="70" workbookViewId="0">
      <selection activeCell="B10" sqref="B10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12</v>
      </c>
    </row>
    <row r="2" spans="2:18" ht="18.75" customHeight="1" x14ac:dyDescent="0.35">
      <c r="B2" s="136"/>
      <c r="C2" s="137"/>
      <c r="D2" s="121" t="s">
        <v>19</v>
      </c>
      <c r="E2" s="122"/>
      <c r="F2" s="122"/>
      <c r="G2" s="122"/>
      <c r="H2" s="12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8"/>
      <c r="C3" s="139"/>
      <c r="D3" s="124"/>
      <c r="E3" s="125"/>
      <c r="F3" s="125"/>
      <c r="G3" s="125"/>
      <c r="H3" s="12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27" t="s">
        <v>20</v>
      </c>
      <c r="E5" s="128"/>
      <c r="F5" s="128"/>
      <c r="G5" s="128"/>
      <c r="H5" s="12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45724</v>
      </c>
      <c r="C7" s="22" t="s">
        <v>21</v>
      </c>
      <c r="D7" s="23" t="s">
        <v>22</v>
      </c>
      <c r="E7" s="24" t="s">
        <v>11</v>
      </c>
      <c r="F7" s="25" t="s">
        <v>23</v>
      </c>
      <c r="G7" s="132" t="s">
        <v>24</v>
      </c>
      <c r="H7" s="133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25</v>
      </c>
      <c r="C8" s="42">
        <f>+'Día 7'!C26</f>
        <v>4336660</v>
      </c>
      <c r="D8" s="28" t="s">
        <v>12</v>
      </c>
      <c r="E8" s="28"/>
      <c r="F8" s="8" t="s">
        <v>12</v>
      </c>
      <c r="G8" s="134"/>
      <c r="H8" s="135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12</v>
      </c>
      <c r="E9" s="31" t="s">
        <v>12</v>
      </c>
      <c r="F9" s="9" t="s">
        <v>12</v>
      </c>
      <c r="G9" s="117"/>
      <c r="H9" s="118"/>
      <c r="I9" s="4"/>
      <c r="J9" s="29"/>
      <c r="K9" s="4"/>
      <c r="L9" s="4"/>
      <c r="M9" s="4"/>
      <c r="N9" s="4"/>
      <c r="O9" s="32"/>
      <c r="P9" s="3" t="s">
        <v>12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17"/>
      <c r="H10" s="11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17"/>
      <c r="H11" s="118"/>
      <c r="I11" s="4"/>
      <c r="J11" s="29"/>
      <c r="K11" s="4"/>
      <c r="L11" s="4"/>
      <c r="M11" s="4"/>
      <c r="N11" s="4"/>
      <c r="O11" s="33"/>
      <c r="R11" t="s">
        <v>12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17"/>
      <c r="H12" s="11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12</v>
      </c>
      <c r="G13" s="117"/>
      <c r="H13" s="11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12</v>
      </c>
      <c r="G14" s="117"/>
      <c r="H14" s="11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17"/>
      <c r="H15" s="11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4338252</v>
      </c>
      <c r="D16" s="39">
        <f>+C16-C8</f>
        <v>1592</v>
      </c>
      <c r="E16" s="93">
        <f>+D16*1000/14/3600</f>
        <v>31.587301587301585</v>
      </c>
      <c r="F16" s="40"/>
      <c r="G16" s="130"/>
      <c r="H16" s="13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17"/>
      <c r="H17" s="11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17"/>
      <c r="H18" s="11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17"/>
      <c r="H19" s="11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17"/>
      <c r="H20" s="11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4338840</v>
      </c>
      <c r="D21" s="39">
        <f>+C21-C16</f>
        <v>588</v>
      </c>
      <c r="E21" s="93">
        <f>+D21*1000/5/3600</f>
        <v>32.666666666666664</v>
      </c>
      <c r="F21" s="40"/>
      <c r="G21" s="130"/>
      <c r="H21" s="13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17"/>
      <c r="H22" s="11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17"/>
      <c r="H23" s="11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17"/>
      <c r="H24" s="11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17"/>
      <c r="H25" s="11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4339379</v>
      </c>
      <c r="D26" s="39">
        <f>+C26-C21</f>
        <v>539</v>
      </c>
      <c r="E26" s="93">
        <f>+D26*1000/5/3600</f>
        <v>29.944444444444443</v>
      </c>
      <c r="F26" s="40"/>
      <c r="G26" s="130"/>
      <c r="H26" s="13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17"/>
      <c r="H27" s="11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17"/>
      <c r="H28" s="11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17"/>
      <c r="H29" s="11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17"/>
      <c r="H30" s="11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17"/>
      <c r="H31" s="11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19"/>
      <c r="H32" s="12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26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20" ma:contentTypeDescription="Crear nuevo documento." ma:contentTypeScope="" ma:versionID="a005414767d321ceb5ca614881bd0bf1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322dfcbe22b1bf9c385994bcb2c22e4c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9076DF14-4D96-4BD4-94D6-DB47606C8DA7}"/>
</file>

<file path=customXml/itemProps2.xml><?xml version="1.0" encoding="utf-8"?>
<ds:datastoreItem xmlns:ds="http://schemas.openxmlformats.org/officeDocument/2006/customXml" ds:itemID="{75A5043F-921F-4CB4-B9BB-EF74FBC3F570}"/>
</file>

<file path=customXml/itemProps3.xml><?xml version="1.0" encoding="utf-8"?>
<ds:datastoreItem xmlns:ds="http://schemas.openxmlformats.org/officeDocument/2006/customXml" ds:itemID="{B7E5F49B-5986-499D-B345-540D3AA0B3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2025-05-19T16:58:26Z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