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40 Jul 2024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40" l="1"/>
  <c r="H12" i="40" s="1"/>
  <c r="G13" i="40"/>
  <c r="H13" i="40"/>
  <c r="G14" i="40"/>
  <c r="H14" i="40"/>
  <c r="G15" i="40"/>
  <c r="H15" i="40" s="1"/>
  <c r="G16" i="40"/>
  <c r="H16" i="40"/>
  <c r="G17" i="40"/>
  <c r="H17" i="40"/>
  <c r="G18" i="40"/>
  <c r="H18" i="40" s="1"/>
  <c r="G19" i="40"/>
  <c r="H19" i="40"/>
  <c r="G20" i="40"/>
  <c r="H20" i="40"/>
  <c r="G21" i="40"/>
  <c r="H21" i="40" s="1"/>
  <c r="G22" i="40"/>
  <c r="H22" i="40"/>
  <c r="G23" i="40"/>
  <c r="H23" i="40"/>
  <c r="G24" i="40"/>
  <c r="H24" i="40" s="1"/>
  <c r="G25" i="40"/>
  <c r="H25" i="40"/>
  <c r="G26" i="40"/>
  <c r="H26" i="40"/>
  <c r="G27" i="40"/>
  <c r="H27" i="40" s="1"/>
  <c r="G28" i="40"/>
  <c r="H28" i="40"/>
  <c r="G29" i="40"/>
  <c r="H29" i="40"/>
  <c r="G30" i="40"/>
  <c r="H30" i="40" s="1"/>
  <c r="G31" i="40"/>
  <c r="H31" i="40"/>
  <c r="G32" i="40"/>
  <c r="H32" i="40"/>
  <c r="G33" i="40"/>
  <c r="H33" i="40" s="1"/>
  <c r="G34" i="40"/>
  <c r="H34" i="40"/>
  <c r="G35" i="40"/>
  <c r="H35" i="40"/>
  <c r="G36" i="40"/>
  <c r="H36" i="40" s="1"/>
  <c r="G37" i="40"/>
  <c r="H37" i="40"/>
  <c r="G38" i="40"/>
  <c r="H38" i="40"/>
  <c r="G39" i="40"/>
  <c r="H39" i="40" s="1"/>
  <c r="G40" i="40"/>
  <c r="H40" i="40"/>
  <c r="G41" i="40"/>
  <c r="H41" i="40"/>
  <c r="H42" i="40" l="1"/>
  <c r="G42" i="40"/>
  <c r="P44" i="40"/>
  <c r="P43" i="40"/>
  <c r="P12" i="40"/>
  <c r="Q12" i="40"/>
  <c r="P13" i="40"/>
  <c r="Q13" i="40"/>
  <c r="P14" i="40"/>
  <c r="Q14" i="40"/>
  <c r="P15" i="40"/>
  <c r="Q15" i="40"/>
  <c r="P16" i="40"/>
  <c r="Q16" i="40"/>
  <c r="P17" i="40"/>
  <c r="Q17" i="40"/>
  <c r="P18" i="40"/>
  <c r="Q18" i="40"/>
  <c r="P19" i="40"/>
  <c r="Q19" i="40"/>
  <c r="P20" i="40"/>
  <c r="Q20" i="40"/>
  <c r="P21" i="40"/>
  <c r="Q21" i="40"/>
  <c r="P22" i="40"/>
  <c r="Q22" i="40"/>
  <c r="P23" i="40"/>
  <c r="Q23" i="40"/>
  <c r="P24" i="40"/>
  <c r="Q24" i="40"/>
  <c r="P25" i="40"/>
  <c r="Q25" i="40"/>
  <c r="P26" i="40"/>
  <c r="Q26" i="40"/>
  <c r="P27" i="40"/>
  <c r="Q27" i="40"/>
  <c r="P28" i="40"/>
  <c r="Q28" i="40"/>
  <c r="P29" i="40"/>
  <c r="Q29" i="40"/>
  <c r="P30" i="40"/>
  <c r="Q30" i="40"/>
  <c r="P31" i="40"/>
  <c r="Q31" i="40"/>
  <c r="P32" i="40"/>
  <c r="Q32" i="40"/>
  <c r="P33" i="40"/>
  <c r="Q33" i="40"/>
  <c r="P34" i="40"/>
  <c r="Q34" i="40"/>
  <c r="P35" i="40"/>
  <c r="Q35" i="40"/>
  <c r="P36" i="40"/>
  <c r="Q36" i="40"/>
  <c r="P37" i="40"/>
  <c r="Q37" i="40"/>
  <c r="P38" i="40"/>
  <c r="Q38" i="40"/>
  <c r="P39" i="40"/>
  <c r="Q39" i="40"/>
  <c r="P40" i="40"/>
  <c r="Q40" i="40"/>
  <c r="P41" i="40"/>
  <c r="Q41" i="40"/>
  <c r="Q11" i="40"/>
  <c r="P11" i="40"/>
  <c r="L30" i="40"/>
  <c r="L31" i="40" s="1"/>
  <c r="L36" i="40"/>
  <c r="L37" i="40" s="1"/>
  <c r="L24" i="40"/>
  <c r="L25" i="40" s="1"/>
  <c r="L18" i="40"/>
  <c r="L19" i="40" s="1"/>
  <c r="L12" i="40"/>
  <c r="L13" i="40" s="1"/>
  <c r="G44" i="40"/>
  <c r="Q43" i="40" l="1"/>
  <c r="Q46" i="40" s="1"/>
  <c r="Q44" i="40"/>
  <c r="F41" i="40"/>
  <c r="C8" i="45" l="1"/>
  <c r="D16" i="45" s="1"/>
  <c r="E16" i="45" s="1"/>
  <c r="D26" i="45"/>
  <c r="C8" i="42"/>
  <c r="D21" i="45"/>
  <c r="E21" i="45" s="1"/>
  <c r="F40" i="40" l="1"/>
  <c r="E32" i="45"/>
  <c r="D32" i="45"/>
  <c r="D31" i="45"/>
  <c r="E31" i="45" s="1"/>
  <c r="E30" i="45"/>
  <c r="D30" i="45"/>
  <c r="D29" i="45"/>
  <c r="E29" i="45" s="1"/>
  <c r="E28" i="45"/>
  <c r="D28" i="45"/>
  <c r="E26" i="45"/>
  <c r="E25" i="45"/>
  <c r="D25" i="45"/>
  <c r="D24" i="45"/>
  <c r="E24" i="45" s="1"/>
  <c r="E23" i="45"/>
  <c r="D23" i="45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E17" i="33" l="1"/>
  <c r="F37" i="40" l="1"/>
  <c r="F38" i="40"/>
  <c r="F39" i="40"/>
  <c r="C8" i="41" l="1"/>
  <c r="C8" i="34"/>
  <c r="C8" i="33"/>
  <c r="D16" i="33" s="1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 s="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G11" i="40" l="1"/>
  <c r="H11" i="40" s="1"/>
</calcChain>
</file>

<file path=xl/sharedStrings.xml><?xml version="1.0" encoding="utf-8"?>
<sst xmlns="http://schemas.openxmlformats.org/spreadsheetml/2006/main" count="739" uniqueCount="56">
  <si>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</si>
  <si>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</si>
  <si>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</si>
  <si>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</si>
  <si>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</si>
  <si>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</si>
  <si>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</si>
  <si>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</si>
  <si>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</si>
  <si>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</si>
  <si>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</si>
  <si>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</si>
  <si>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</si>
  <si>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</si>
  <si>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</si>
  <si>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</si>
  <si>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</si>
  <si>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</si>
  <si>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</si>
  <si>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</si>
  <si>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</si>
  <si>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</si>
  <si>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</si>
  <si>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</si>
  <si>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</si>
  <si>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</si>
  <si>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</si>
  <si>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</si>
  <si>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</si>
  <si>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</si>
  <si>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</si>
  <si>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</si>
  <si>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</si>
  <si>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1 de julio 2024</t>
  </si>
  <si>
    <t>2 de julio 2024</t>
  </si>
  <si>
    <t>3 de julio 2024</t>
  </si>
  <si>
    <t>4 de julio 20224</t>
  </si>
  <si>
    <t>18 de julio 2024</t>
  </si>
  <si>
    <t>19 de julio 2024</t>
  </si>
  <si>
    <t>20 de julio 2024</t>
  </si>
  <si>
    <t>21 de julio 2024</t>
  </si>
  <si>
    <t>22 de julio 2024</t>
  </si>
  <si>
    <t>23 de julio 2024</t>
  </si>
  <si>
    <t>24 de julio 2024</t>
  </si>
  <si>
    <t>25 de julio 2024</t>
  </si>
  <si>
    <t>26 de julio 2024</t>
  </si>
  <si>
    <t>27 de julio 2024</t>
  </si>
  <si>
    <t>28 de julio 2024</t>
  </si>
  <si>
    <t>29 de julio 2024</t>
  </si>
  <si>
    <t>30 de julio 2024</t>
  </si>
  <si>
    <t>31 de julio 2024</t>
  </si>
  <si>
    <t>Aporte 1 al 7 de julio</t>
  </si>
  <si>
    <t>Aporte 8 al 14 de julio</t>
  </si>
  <si>
    <t>Aporte 15 al 21 de julio</t>
  </si>
  <si>
    <t>Aporte 22 al 28 de julio</t>
  </si>
  <si>
    <t>Aporte 29 al 31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</si>
</sst>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1" fillId="7" borderId="62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1" xfId="0" applyBorder="1"/>
    <xf numFmtId="0" fontId="1" fillId="6" borderId="62" xfId="0" applyFont="1" applyFill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62" xfId="0" applyFont="1" applyFill="1" applyBorder="1" applyAlignment="1" applyProtection="1">
      <alignment horizontal="center" vertical="center"/>
      <protection locked="0"/>
    </xf>
    <xf numFmtId="3" fontId="1" fillId="6" borderId="1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2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166" fontId="9" fillId="5" borderId="60" xfId="0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7" zoomScale="90" zoomScaleNormal="90" workbookViewId="0">
      <selection activeCell="G37" sqref="G37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8" t="s">
        <v>4</v>
      </c>
      <c r="D8" s="118" t="s">
        <v>5</v>
      </c>
      <c r="E8" s="46" t="s">
        <v>6</v>
      </c>
      <c r="F8" s="118" t="s">
        <v>7</v>
      </c>
      <c r="G8" s="122" t="s">
        <v>8</v>
      </c>
      <c r="H8" s="123"/>
      <c r="I8" s="1"/>
      <c r="J8" s="1"/>
      <c r="K8" s="60" t="s">
        <v>9</v>
      </c>
      <c r="L8" s="64"/>
      <c r="M8" s="64"/>
      <c r="N8" s="64"/>
      <c r="O8" s="120" t="s">
        <v>10</v>
      </c>
      <c r="P8" s="118" t="s">
        <v>11</v>
      </c>
      <c r="Q8" s="120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9"/>
      <c r="D9" s="119"/>
      <c r="E9" s="84" t="s">
        <v>13</v>
      </c>
      <c r="F9" s="119"/>
      <c r="G9" s="124"/>
      <c r="H9" s="125"/>
      <c r="I9" s="1"/>
      <c r="J9" s="1"/>
      <c r="K9" s="1"/>
      <c r="L9" s="64"/>
      <c r="M9" s="64"/>
      <c r="N9" s="64"/>
      <c r="O9" s="121"/>
      <c r="P9" s="119"/>
      <c r="Q9" s="121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45473</v>
      </c>
      <c r="E10" s="82">
        <v>0.33333333333333331</v>
      </c>
      <c r="F10" s="83">
        <v>3640592</v>
      </c>
      <c r="G10" s="69" t="s">
        <v>14</v>
      </c>
      <c r="H10" s="69" t="s">
        <v>15</v>
      </c>
      <c r="I10" s="1"/>
      <c r="J10" s="1"/>
      <c r="K10" s="1"/>
      <c r="L10" s="64"/>
      <c r="M10" s="64"/>
      <c r="N10" s="64"/>
      <c r="O10" s="79" t="s">
        <v>15</v>
      </c>
      <c r="P10" s="46" t="s">
        <v>14</v>
      </c>
      <c r="Q10" s="79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45474</v>
      </c>
      <c r="E11" s="61">
        <v>0.33333333333333331</v>
      </c>
      <c r="F11" s="49">
        <f>'Día 1'!C16</f>
        <v>3643487</v>
      </c>
      <c r="G11" s="49">
        <f>F11-F10</f>
        <v>2895</v>
      </c>
      <c r="H11" s="50">
        <f>G11*1000/24/60/60</f>
        <v>33.506944444444443</v>
      </c>
      <c r="I11" s="1"/>
      <c r="J11" s="1"/>
      <c r="K11" s="115" t="s">
        <v>51</v>
      </c>
      <c r="L11" s="116"/>
      <c r="M11" s="117"/>
      <c r="O11" s="49">
        <v>30</v>
      </c>
      <c r="P11" s="49">
        <f>O11*60*60*24/1000</f>
        <v>2592</v>
      </c>
      <c r="Q11" s="49">
        <f>G11</f>
        <v>2895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45475</v>
      </c>
      <c r="E12" s="61">
        <v>0.33333333333333331</v>
      </c>
      <c r="F12" s="49">
        <f>'Día 2'!C16</f>
        <v>3646386</v>
      </c>
      <c r="G12" s="49">
        <f t="shared" ref="G12:G41" si="0">F12-F11</f>
        <v>2899</v>
      </c>
      <c r="H12" s="50">
        <f t="shared" ref="H12:H41" si="1">G12*1000/24/60/60</f>
        <v>33.55324074074074</v>
      </c>
      <c r="I12" s="1"/>
      <c r="K12" s="62"/>
      <c r="L12" s="68">
        <f>SUM(G11:G17)</f>
        <v>19890</v>
      </c>
      <c r="M12" s="70" t="s">
        <v>14</v>
      </c>
      <c r="N12" s="67"/>
      <c r="O12" s="49">
        <v>30</v>
      </c>
      <c r="P12" s="49">
        <f t="shared" ref="P12:P41" si="2">O12*60*60*24/1000</f>
        <v>2592</v>
      </c>
      <c r="Q12" s="49">
        <f t="shared" ref="Q12:Q41" si="3">G12</f>
        <v>2899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45476</v>
      </c>
      <c r="E13" s="61">
        <v>0.33333333333333331</v>
      </c>
      <c r="F13" s="49">
        <f>'Día 3'!C16</f>
        <v>3649285</v>
      </c>
      <c r="G13" s="49">
        <f t="shared" si="0"/>
        <v>2899</v>
      </c>
      <c r="H13" s="50">
        <f t="shared" si="1"/>
        <v>33.55324074074074</v>
      </c>
      <c r="I13" s="1"/>
      <c r="J13" s="1"/>
      <c r="K13" s="62"/>
      <c r="L13" s="73">
        <f>L12*1000/7/24/60/60</f>
        <v>32.886904761904766</v>
      </c>
      <c r="M13" s="73" t="s">
        <v>15</v>
      </c>
      <c r="N13" s="67"/>
      <c r="O13" s="49">
        <v>30</v>
      </c>
      <c r="P13" s="49">
        <f t="shared" si="2"/>
        <v>2592</v>
      </c>
      <c r="Q13" s="49">
        <f t="shared" si="3"/>
        <v>2899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45477</v>
      </c>
      <c r="E14" s="61">
        <v>0.33333333333333331</v>
      </c>
      <c r="F14" s="49">
        <f>'Día 4'!C16</f>
        <v>3652166</v>
      </c>
      <c r="G14" s="49">
        <f t="shared" si="0"/>
        <v>2881</v>
      </c>
      <c r="H14" s="50">
        <f t="shared" si="1"/>
        <v>33.344907407407412</v>
      </c>
      <c r="I14" s="1"/>
      <c r="J14" s="1"/>
      <c r="K14" s="63"/>
      <c r="L14" s="71"/>
      <c r="M14" s="72"/>
      <c r="N14" s="67"/>
      <c r="O14" s="49">
        <v>30</v>
      </c>
      <c r="P14" s="49">
        <f t="shared" si="2"/>
        <v>2592</v>
      </c>
      <c r="Q14" s="49">
        <f t="shared" si="3"/>
        <v>2881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45478</v>
      </c>
      <c r="E15" s="61">
        <v>0.33333333333333331</v>
      </c>
      <c r="F15" s="49">
        <f>'Día 5'!C16</f>
        <v>3655024</v>
      </c>
      <c r="G15" s="49">
        <f t="shared" si="0"/>
        <v>2858</v>
      </c>
      <c r="H15" s="50">
        <f t="shared" si="1"/>
        <v>33.078703703703702</v>
      </c>
      <c r="I15" s="1"/>
      <c r="J15" s="1"/>
      <c r="K15" s="1"/>
      <c r="L15" s="68"/>
      <c r="M15" s="66"/>
      <c r="N15" s="67"/>
      <c r="O15" s="49">
        <v>30</v>
      </c>
      <c r="P15" s="49">
        <f t="shared" si="2"/>
        <v>2592</v>
      </c>
      <c r="Q15" s="49">
        <f t="shared" si="3"/>
        <v>2858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45479</v>
      </c>
      <c r="E16" s="61">
        <v>0.33333333333333331</v>
      </c>
      <c r="F16" s="49">
        <f>'DÍa 6'!C16</f>
        <v>3657844</v>
      </c>
      <c r="G16" s="49">
        <f t="shared" si="0"/>
        <v>2820</v>
      </c>
      <c r="H16" s="50">
        <f t="shared" si="1"/>
        <v>32.638888888888886</v>
      </c>
      <c r="I16" s="1"/>
      <c r="J16" s="1"/>
      <c r="K16" s="1"/>
      <c r="L16" s="68"/>
      <c r="M16" s="66"/>
      <c r="N16" s="67"/>
      <c r="O16" s="49">
        <v>30</v>
      </c>
      <c r="P16" s="49">
        <f t="shared" si="2"/>
        <v>2592</v>
      </c>
      <c r="Q16" s="49">
        <f t="shared" si="3"/>
        <v>2820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45480</v>
      </c>
      <c r="E17" s="61">
        <v>0.33333333333333331</v>
      </c>
      <c r="F17" s="49">
        <f>'Día 7'!C16</f>
        <v>3660482</v>
      </c>
      <c r="G17" s="49">
        <f t="shared" si="0"/>
        <v>2638</v>
      </c>
      <c r="H17" s="50">
        <f t="shared" si="1"/>
        <v>30.532407407407408</v>
      </c>
      <c r="I17" s="1"/>
      <c r="J17" s="1"/>
      <c r="K17" s="115" t="s">
        <v>52</v>
      </c>
      <c r="L17" s="116"/>
      <c r="M17" s="117"/>
      <c r="N17" s="67"/>
      <c r="O17" s="49">
        <v>30</v>
      </c>
      <c r="P17" s="49">
        <f t="shared" si="2"/>
        <v>2592</v>
      </c>
      <c r="Q17" s="49">
        <f t="shared" si="3"/>
        <v>2638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45481</v>
      </c>
      <c r="E18" s="61">
        <v>0.33333333333333331</v>
      </c>
      <c r="F18" s="49">
        <f>'Día 8'!C16</f>
        <v>3663133</v>
      </c>
      <c r="G18" s="49">
        <f t="shared" si="0"/>
        <v>2651</v>
      </c>
      <c r="H18" s="50">
        <f t="shared" si="1"/>
        <v>30.68287037037037</v>
      </c>
      <c r="I18" s="1"/>
      <c r="K18" s="62"/>
      <c r="L18" s="68">
        <f>SUM(G18:G24)</f>
        <v>18612</v>
      </c>
      <c r="M18" s="70" t="s">
        <v>14</v>
      </c>
      <c r="N18" s="67"/>
      <c r="O18" s="49">
        <v>30</v>
      </c>
      <c r="P18" s="49">
        <f t="shared" si="2"/>
        <v>2592</v>
      </c>
      <c r="Q18" s="49">
        <f t="shared" si="3"/>
        <v>2651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45482</v>
      </c>
      <c r="E19" s="61">
        <v>0.33333333333333331</v>
      </c>
      <c r="F19" s="49">
        <f>'Día 9'!C16</f>
        <v>3665805</v>
      </c>
      <c r="G19" s="49">
        <f t="shared" si="0"/>
        <v>2672</v>
      </c>
      <c r="H19" s="50">
        <f t="shared" si="1"/>
        <v>30.925925925925924</v>
      </c>
      <c r="I19" s="1"/>
      <c r="J19" s="1"/>
      <c r="K19" s="62"/>
      <c r="L19" s="73">
        <f>L18*1000/7/24/60/60</f>
        <v>30.773809523809522</v>
      </c>
      <c r="M19" s="73" t="s">
        <v>15</v>
      </c>
      <c r="N19" s="67"/>
      <c r="O19" s="49">
        <v>30</v>
      </c>
      <c r="P19" s="49">
        <f t="shared" si="2"/>
        <v>2592</v>
      </c>
      <c r="Q19" s="49">
        <f t="shared" si="3"/>
        <v>2672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45483</v>
      </c>
      <c r="E20" s="61">
        <v>0.33333333333333331</v>
      </c>
      <c r="F20" s="49">
        <f>'Día 10'!C16</f>
        <v>3668476</v>
      </c>
      <c r="G20" s="49">
        <f t="shared" si="0"/>
        <v>2671</v>
      </c>
      <c r="H20" s="50">
        <f t="shared" si="1"/>
        <v>30.914351851851851</v>
      </c>
      <c r="I20" s="1"/>
      <c r="J20" s="1"/>
      <c r="K20" s="63"/>
      <c r="L20" s="71"/>
      <c r="M20" s="72"/>
      <c r="N20" s="67"/>
      <c r="O20" s="49">
        <v>30</v>
      </c>
      <c r="P20" s="49">
        <f t="shared" si="2"/>
        <v>2592</v>
      </c>
      <c r="Q20" s="49">
        <f t="shared" si="3"/>
        <v>2671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45484</v>
      </c>
      <c r="E21" s="61">
        <v>0.33333333333333331</v>
      </c>
      <c r="F21" s="49">
        <f>'Día 11'!C16</f>
        <v>3671157</v>
      </c>
      <c r="G21" s="49">
        <f t="shared" si="0"/>
        <v>2681</v>
      </c>
      <c r="H21" s="50">
        <f t="shared" si="1"/>
        <v>31.030092592592592</v>
      </c>
      <c r="I21" s="1"/>
      <c r="J21" s="1"/>
      <c r="K21" s="1"/>
      <c r="L21" s="65"/>
      <c r="M21" s="66"/>
      <c r="N21" s="67"/>
      <c r="O21" s="49">
        <v>30</v>
      </c>
      <c r="P21" s="49">
        <f t="shared" si="2"/>
        <v>2592</v>
      </c>
      <c r="Q21" s="49">
        <f t="shared" si="3"/>
        <v>2681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45485</v>
      </c>
      <c r="E22" s="61">
        <v>0.33333333333333331</v>
      </c>
      <c r="F22" s="49">
        <f>'Día 12'!C16</f>
        <v>3673822</v>
      </c>
      <c r="G22" s="49">
        <f t="shared" si="0"/>
        <v>2665</v>
      </c>
      <c r="H22" s="50">
        <f t="shared" si="1"/>
        <v>30.844907407407408</v>
      </c>
      <c r="I22" s="1"/>
      <c r="J22" s="1"/>
      <c r="K22" s="1"/>
      <c r="L22" s="65"/>
      <c r="M22" s="66"/>
      <c r="N22" s="67"/>
      <c r="O22" s="49">
        <v>30</v>
      </c>
      <c r="P22" s="49">
        <f t="shared" si="2"/>
        <v>2592</v>
      </c>
      <c r="Q22" s="49">
        <f t="shared" si="3"/>
        <v>2665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45486</v>
      </c>
      <c r="E23" s="61">
        <v>0.33333333333333331</v>
      </c>
      <c r="F23" s="49">
        <f>'Día 13'!C16</f>
        <v>3676448</v>
      </c>
      <c r="G23" s="49">
        <f t="shared" si="0"/>
        <v>2626</v>
      </c>
      <c r="H23" s="50">
        <f t="shared" si="1"/>
        <v>30.393518518518519</v>
      </c>
      <c r="I23" s="1"/>
      <c r="J23" s="1"/>
      <c r="K23" s="115" t="s">
        <v>53</v>
      </c>
      <c r="L23" s="116"/>
      <c r="M23" s="117"/>
      <c r="N23" s="67"/>
      <c r="O23" s="49">
        <v>30</v>
      </c>
      <c r="P23" s="49">
        <f t="shared" si="2"/>
        <v>2592</v>
      </c>
      <c r="Q23" s="49">
        <f t="shared" si="3"/>
        <v>2626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45487</v>
      </c>
      <c r="E24" s="61">
        <v>0.33333333333333331</v>
      </c>
      <c r="F24" s="49">
        <f>'Día 14'!C16</f>
        <v>3679094</v>
      </c>
      <c r="G24" s="49">
        <f t="shared" si="0"/>
        <v>2646</v>
      </c>
      <c r="H24" s="50">
        <f t="shared" si="1"/>
        <v>30.625</v>
      </c>
      <c r="I24" s="1"/>
      <c r="K24" s="62"/>
      <c r="L24" s="68">
        <f>SUM(G25:G31)</f>
        <v>18663</v>
      </c>
      <c r="M24" s="70" t="s">
        <v>14</v>
      </c>
      <c r="N24" s="67"/>
      <c r="O24" s="49">
        <v>30</v>
      </c>
      <c r="P24" s="49">
        <f t="shared" si="2"/>
        <v>2592</v>
      </c>
      <c r="Q24" s="49">
        <f t="shared" si="3"/>
        <v>2646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45488</v>
      </c>
      <c r="E25" s="61">
        <v>0.33333333333333331</v>
      </c>
      <c r="F25" s="49">
        <f>'Día 15'!C16</f>
        <v>3681756</v>
      </c>
      <c r="G25" s="49">
        <f t="shared" si="0"/>
        <v>2662</v>
      </c>
      <c r="H25" s="50">
        <f t="shared" si="1"/>
        <v>30.810185185185183</v>
      </c>
      <c r="I25" s="1"/>
      <c r="J25" s="1"/>
      <c r="K25" s="62"/>
      <c r="L25" s="73">
        <f>L24*1000/7/24/60/60</f>
        <v>30.858134920634924</v>
      </c>
      <c r="M25" s="73" t="s">
        <v>15</v>
      </c>
      <c r="N25" s="67"/>
      <c r="O25" s="49">
        <v>30</v>
      </c>
      <c r="P25" s="49">
        <f t="shared" si="2"/>
        <v>2592</v>
      </c>
      <c r="Q25" s="49">
        <f t="shared" si="3"/>
        <v>2662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45489</v>
      </c>
      <c r="E26" s="61">
        <v>0.33333333333333331</v>
      </c>
      <c r="F26" s="49">
        <f>'Día 16'!C16</f>
        <v>3684420</v>
      </c>
      <c r="G26" s="49">
        <f t="shared" si="0"/>
        <v>2664</v>
      </c>
      <c r="H26" s="50">
        <f t="shared" si="1"/>
        <v>30.833333333333332</v>
      </c>
      <c r="I26" s="1"/>
      <c r="J26" s="1"/>
      <c r="K26" s="63"/>
      <c r="L26" s="71"/>
      <c r="M26" s="72"/>
      <c r="N26" s="67"/>
      <c r="O26" s="49">
        <v>30</v>
      </c>
      <c r="P26" s="49">
        <f t="shared" si="2"/>
        <v>2592</v>
      </c>
      <c r="Q26" s="49">
        <f t="shared" si="3"/>
        <v>2664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45490</v>
      </c>
      <c r="E27" s="61">
        <v>0.33333333333333331</v>
      </c>
      <c r="F27" s="49">
        <f>'Día 17'!C16</f>
        <v>3687099</v>
      </c>
      <c r="G27" s="49">
        <f t="shared" si="0"/>
        <v>2679</v>
      </c>
      <c r="H27" s="50">
        <f t="shared" si="1"/>
        <v>31.006944444444446</v>
      </c>
      <c r="I27" s="1"/>
      <c r="J27" s="1"/>
      <c r="K27" s="1"/>
      <c r="L27" s="65"/>
      <c r="M27" s="66"/>
      <c r="N27" s="67"/>
      <c r="O27" s="49">
        <v>30</v>
      </c>
      <c r="P27" s="49">
        <f t="shared" si="2"/>
        <v>2592</v>
      </c>
      <c r="Q27" s="49">
        <f t="shared" si="3"/>
        <v>2679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45491</v>
      </c>
      <c r="E28" s="61">
        <v>0.33333333333333331</v>
      </c>
      <c r="F28" s="49">
        <f>'Día 18'!C16</f>
        <v>3689773</v>
      </c>
      <c r="G28" s="49">
        <f t="shared" si="0"/>
        <v>2674</v>
      </c>
      <c r="H28" s="50">
        <f t="shared" si="1"/>
        <v>30.949074074074076</v>
      </c>
      <c r="I28" s="1"/>
      <c r="J28" s="1"/>
      <c r="K28" s="1"/>
      <c r="L28" s="65"/>
      <c r="M28" s="66"/>
      <c r="N28" s="67"/>
      <c r="O28" s="49">
        <v>30</v>
      </c>
      <c r="P28" s="49">
        <f t="shared" si="2"/>
        <v>2592</v>
      </c>
      <c r="Q28" s="49">
        <f t="shared" si="3"/>
        <v>2674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45492</v>
      </c>
      <c r="E29" s="61">
        <v>0.33333333333333331</v>
      </c>
      <c r="F29" s="49">
        <f>'Día 19'!C16</f>
        <v>3692419</v>
      </c>
      <c r="G29" s="49">
        <f t="shared" si="0"/>
        <v>2646</v>
      </c>
      <c r="H29" s="50">
        <f t="shared" si="1"/>
        <v>30.625</v>
      </c>
      <c r="I29" s="1"/>
      <c r="J29" s="1"/>
      <c r="K29" s="115" t="s">
        <v>54</v>
      </c>
      <c r="L29" s="116"/>
      <c r="M29" s="117"/>
      <c r="N29" s="67"/>
      <c r="O29" s="49">
        <v>30</v>
      </c>
      <c r="P29" s="49">
        <f t="shared" si="2"/>
        <v>2592</v>
      </c>
      <c r="Q29" s="49">
        <f t="shared" si="3"/>
        <v>2646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45493</v>
      </c>
      <c r="E30" s="61">
        <v>0.33333333333333331</v>
      </c>
      <c r="F30" s="49">
        <f>'Día 20'!C16</f>
        <v>3695084</v>
      </c>
      <c r="G30" s="49">
        <f t="shared" si="0"/>
        <v>2665</v>
      </c>
      <c r="H30" s="50">
        <f t="shared" si="1"/>
        <v>30.844907407407408</v>
      </c>
      <c r="I30" s="1"/>
      <c r="K30" s="62"/>
      <c r="L30" s="68">
        <f>SUM(G32:G38)</f>
        <v>18616</v>
      </c>
      <c r="M30" s="70" t="s">
        <v>14</v>
      </c>
      <c r="N30" s="67"/>
      <c r="O30" s="49">
        <v>30</v>
      </c>
      <c r="P30" s="49">
        <f t="shared" si="2"/>
        <v>2592</v>
      </c>
      <c r="Q30" s="49">
        <f t="shared" si="3"/>
        <v>2665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45494</v>
      </c>
      <c r="E31" s="61">
        <v>0.33333333333333331</v>
      </c>
      <c r="F31" s="49">
        <f>'Día 21'!C16</f>
        <v>3697757</v>
      </c>
      <c r="G31" s="49">
        <f t="shared" si="0"/>
        <v>2673</v>
      </c>
      <c r="H31" s="50">
        <f t="shared" si="1"/>
        <v>30.9375</v>
      </c>
      <c r="I31" s="1"/>
      <c r="J31" s="1"/>
      <c r="K31" s="62"/>
      <c r="L31" s="73">
        <f>L30*1000/7/24/60/60</f>
        <v>30.780423280423278</v>
      </c>
      <c r="M31" s="73" t="s">
        <v>15</v>
      </c>
      <c r="N31" s="67"/>
      <c r="O31" s="49">
        <v>30</v>
      </c>
      <c r="P31" s="49">
        <f t="shared" si="2"/>
        <v>2592</v>
      </c>
      <c r="Q31" s="49">
        <f t="shared" si="3"/>
        <v>2673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45495</v>
      </c>
      <c r="E32" s="61">
        <v>0.33333333333333331</v>
      </c>
      <c r="F32" s="49">
        <f>'Día 22'!C16</f>
        <v>3700402</v>
      </c>
      <c r="G32" s="49">
        <f t="shared" si="0"/>
        <v>2645</v>
      </c>
      <c r="H32" s="50">
        <f t="shared" si="1"/>
        <v>30.613425925925924</v>
      </c>
      <c r="I32" s="1"/>
      <c r="J32" s="1"/>
      <c r="K32" s="63"/>
      <c r="L32" s="71"/>
      <c r="M32" s="72"/>
      <c r="N32" s="67"/>
      <c r="O32" s="49">
        <v>30</v>
      </c>
      <c r="P32" s="49">
        <f t="shared" si="2"/>
        <v>2592</v>
      </c>
      <c r="Q32" s="49">
        <f t="shared" si="3"/>
        <v>2645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45496</v>
      </c>
      <c r="E33" s="61">
        <v>0.33333333333333331</v>
      </c>
      <c r="F33" s="49">
        <f>'Día 23'!C16</f>
        <v>3703031</v>
      </c>
      <c r="G33" s="49">
        <f t="shared" si="0"/>
        <v>2629</v>
      </c>
      <c r="H33" s="50">
        <f t="shared" si="1"/>
        <v>30.428240740740744</v>
      </c>
      <c r="I33" s="1"/>
      <c r="J33" s="1"/>
      <c r="K33" s="1"/>
      <c r="L33" s="65"/>
      <c r="M33" s="66"/>
      <c r="N33" s="67"/>
      <c r="O33" s="49">
        <v>30</v>
      </c>
      <c r="P33" s="49">
        <f t="shared" si="2"/>
        <v>2592</v>
      </c>
      <c r="Q33" s="49">
        <f t="shared" si="3"/>
        <v>2629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45497</v>
      </c>
      <c r="E34" s="61">
        <v>0.33333333333333331</v>
      </c>
      <c r="F34" s="49">
        <f>'Día 24'!C16</f>
        <v>3705653</v>
      </c>
      <c r="G34" s="49">
        <f t="shared" si="0"/>
        <v>2622</v>
      </c>
      <c r="H34" s="50">
        <f t="shared" si="1"/>
        <v>30.347222222222221</v>
      </c>
      <c r="I34" s="1"/>
      <c r="J34" s="1"/>
      <c r="K34" s="1"/>
      <c r="L34" s="65"/>
      <c r="M34" s="66"/>
      <c r="N34" s="67"/>
      <c r="O34" s="49">
        <v>30</v>
      </c>
      <c r="P34" s="49">
        <f t="shared" si="2"/>
        <v>2592</v>
      </c>
      <c r="Q34" s="49">
        <f t="shared" si="3"/>
        <v>2622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45498</v>
      </c>
      <c r="E35" s="61">
        <v>0.33333333333333331</v>
      </c>
      <c r="F35" s="49">
        <f>'Día 25'!C16</f>
        <v>3708333</v>
      </c>
      <c r="G35" s="49">
        <f t="shared" si="0"/>
        <v>2680</v>
      </c>
      <c r="H35" s="50">
        <f t="shared" si="1"/>
        <v>31.018518518518519</v>
      </c>
      <c r="I35" s="1"/>
      <c r="J35" s="1"/>
      <c r="K35" s="115" t="s">
        <v>55</v>
      </c>
      <c r="L35" s="116"/>
      <c r="M35" s="117"/>
      <c r="N35" s="67"/>
      <c r="O35" s="49">
        <v>30</v>
      </c>
      <c r="P35" s="49">
        <f t="shared" si="2"/>
        <v>2592</v>
      </c>
      <c r="Q35" s="49">
        <f t="shared" si="3"/>
        <v>2680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45499</v>
      </c>
      <c r="E36" s="61">
        <v>0.33333333333333331</v>
      </c>
      <c r="F36" s="49">
        <f>'Día 26'!C16</f>
        <v>3711018</v>
      </c>
      <c r="G36" s="49">
        <f t="shared" si="0"/>
        <v>2685</v>
      </c>
      <c r="H36" s="50">
        <f t="shared" si="1"/>
        <v>31.076388888888889</v>
      </c>
      <c r="I36" s="1"/>
      <c r="K36" s="62"/>
      <c r="L36" s="68">
        <f>SUM(G39:G41)</f>
        <v>7966</v>
      </c>
      <c r="M36" s="70" t="s">
        <v>14</v>
      </c>
      <c r="N36" s="67"/>
      <c r="O36" s="49">
        <v>30</v>
      </c>
      <c r="P36" s="49">
        <f t="shared" si="2"/>
        <v>2592</v>
      </c>
      <c r="Q36" s="49">
        <f t="shared" si="3"/>
        <v>2685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45500</v>
      </c>
      <c r="E37" s="61">
        <v>0.33333333333333331</v>
      </c>
      <c r="F37" s="49">
        <f>'Día 27'!C16</f>
        <v>3713682</v>
      </c>
      <c r="G37" s="49">
        <f t="shared" si="0"/>
        <v>2664</v>
      </c>
      <c r="H37" s="50">
        <f t="shared" si="1"/>
        <v>30.833333333333332</v>
      </c>
      <c r="I37" s="1"/>
      <c r="J37" s="1"/>
      <c r="K37" s="62"/>
      <c r="L37" s="73">
        <f>L36*1000/3/24/60/60</f>
        <v>30.733024691358025</v>
      </c>
      <c r="M37" s="73" t="s">
        <v>15</v>
      </c>
      <c r="N37" s="67"/>
      <c r="O37" s="49">
        <v>30</v>
      </c>
      <c r="P37" s="49">
        <f t="shared" si="2"/>
        <v>2592</v>
      </c>
      <c r="Q37" s="49">
        <f t="shared" si="3"/>
        <v>2664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45501</v>
      </c>
      <c r="E38" s="61">
        <v>0.33333333333333331</v>
      </c>
      <c r="F38" s="49">
        <f>'Día 28'!C16</f>
        <v>3716373</v>
      </c>
      <c r="G38" s="49">
        <f t="shared" si="0"/>
        <v>2691</v>
      </c>
      <c r="H38" s="50">
        <f t="shared" si="1"/>
        <v>31.145833333333332</v>
      </c>
      <c r="I38" s="1"/>
      <c r="J38" s="1"/>
      <c r="K38" s="63"/>
      <c r="L38" s="71"/>
      <c r="M38" s="72"/>
      <c r="N38" s="67"/>
      <c r="O38" s="49">
        <v>30</v>
      </c>
      <c r="P38" s="49">
        <f t="shared" si="2"/>
        <v>2592</v>
      </c>
      <c r="Q38" s="49">
        <f t="shared" si="3"/>
        <v>2691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45502</v>
      </c>
      <c r="E39" s="61">
        <v>0.33333333333333331</v>
      </c>
      <c r="F39" s="49">
        <f>'Día 29'!C16</f>
        <v>3719016</v>
      </c>
      <c r="G39" s="49">
        <f t="shared" si="0"/>
        <v>2643</v>
      </c>
      <c r="H39" s="50">
        <f t="shared" si="1"/>
        <v>30.590277777777779</v>
      </c>
      <c r="I39" s="1"/>
      <c r="J39" s="1"/>
      <c r="K39" s="1"/>
      <c r="L39" s="65"/>
      <c r="M39" s="66"/>
      <c r="N39" s="67"/>
      <c r="O39" s="49">
        <v>30</v>
      </c>
      <c r="P39" s="49">
        <f t="shared" si="2"/>
        <v>2592</v>
      </c>
      <c r="Q39" s="49">
        <f t="shared" si="3"/>
        <v>2643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45503</v>
      </c>
      <c r="E40" s="61">
        <v>0.33333333333333298</v>
      </c>
      <c r="F40" s="49">
        <f>'Día 30'!C16</f>
        <v>3721674</v>
      </c>
      <c r="G40" s="49">
        <f t="shared" si="0"/>
        <v>2658</v>
      </c>
      <c r="H40" s="50">
        <f t="shared" si="1"/>
        <v>30.763888888888889</v>
      </c>
      <c r="I40" s="1"/>
      <c r="J40" s="1"/>
      <c r="K40" s="1"/>
      <c r="L40" s="65"/>
      <c r="M40" s="66"/>
      <c r="N40" s="67"/>
      <c r="O40" s="49">
        <v>30</v>
      </c>
      <c r="P40" s="49">
        <f t="shared" si="2"/>
        <v>2592</v>
      </c>
      <c r="Q40" s="49">
        <f t="shared" si="3"/>
        <v>2658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48">
        <v>45504</v>
      </c>
      <c r="E41" s="61">
        <v>0.33333333333333298</v>
      </c>
      <c r="F41" s="49">
        <f>'Día 31'!C16</f>
        <v>3724339</v>
      </c>
      <c r="G41" s="49">
        <f t="shared" si="0"/>
        <v>2665</v>
      </c>
      <c r="H41" s="50">
        <f t="shared" si="1"/>
        <v>30.844907407407408</v>
      </c>
      <c r="I41" s="1"/>
      <c r="J41" s="1"/>
      <c r="K41" s="1"/>
      <c r="L41" s="1"/>
      <c r="M41" s="1"/>
      <c r="N41" s="1"/>
      <c r="O41" s="49">
        <v>31</v>
      </c>
      <c r="P41" s="49">
        <f t="shared" si="2"/>
        <v>2678.4</v>
      </c>
      <c r="Q41" s="49">
        <f t="shared" si="3"/>
        <v>2665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07"/>
      <c r="D42" s="108"/>
      <c r="E42" s="109"/>
      <c r="F42" s="110"/>
      <c r="G42" s="111">
        <f>(AVERAGE(G11:G41)-2592)/2592</f>
        <v>4.2251592990840296E-2</v>
      </c>
      <c r="H42" s="111">
        <f>(AVERAGE(H11:H41)-30)/30</f>
        <v>4.225159299084022E-2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1"/>
      <c r="M43" s="1"/>
      <c r="N43" s="113" t="s">
        <v>17</v>
      </c>
      <c r="O43" s="77" t="s">
        <v>18</v>
      </c>
      <c r="P43" s="76">
        <f>SUM(P11:P41)</f>
        <v>80438.399999999994</v>
      </c>
      <c r="Q43" s="76">
        <f>SUM(Q11:Q41)</f>
        <v>83747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4"/>
      <c r="D44" s="58" t="s">
        <v>19</v>
      </c>
      <c r="E44" s="58"/>
      <c r="F44" s="58"/>
      <c r="G44" s="87">
        <f>(F41-F10)*1000/31/24/60/60</f>
        <v>31.26754778972521</v>
      </c>
      <c r="H44" s="59" t="s">
        <v>20</v>
      </c>
      <c r="I44" s="1"/>
      <c r="J44" s="1"/>
      <c r="K44" s="1"/>
      <c r="L44" s="1"/>
      <c r="M44" s="60"/>
      <c r="N44" s="114"/>
      <c r="O44" s="78" t="s">
        <v>21</v>
      </c>
      <c r="P44" s="112">
        <f>P43*1000/31/24/60/60</f>
        <v>30.032258064516125</v>
      </c>
      <c r="Q44" s="94">
        <f>Q43*1000/31/24/60/60</f>
        <v>31.26754778972521</v>
      </c>
      <c r="R44" s="60" t="s">
        <v>22</v>
      </c>
      <c r="S44" s="1"/>
      <c r="T44" s="1"/>
      <c r="U44" s="1"/>
      <c r="V44" s="1"/>
      <c r="W44" s="1"/>
    </row>
    <row r="45" spans="1:23" x14ac:dyDescent="0.35">
      <c r="A45" s="1"/>
      <c r="B45" s="1"/>
      <c r="C45" s="55"/>
      <c r="D45" s="56"/>
      <c r="E45" s="56"/>
      <c r="F45" s="56"/>
      <c r="G45" s="56"/>
      <c r="H45" s="5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4" t="s">
        <v>23</v>
      </c>
      <c r="O46" s="75" t="s">
        <v>14</v>
      </c>
      <c r="P46" s="75"/>
      <c r="Q46" s="86">
        <f>Q43-P43</f>
        <v>3308.6000000000058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60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8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F8:F9"/>
    <mergeCell ref="D8:D9"/>
    <mergeCell ref="C8:C9"/>
    <mergeCell ref="P8:P9"/>
    <mergeCell ref="Q8:Q9"/>
    <mergeCell ref="O8:O9"/>
    <mergeCell ref="G8:H9"/>
    <mergeCell ref="N43:N44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45482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3664256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3665805</v>
      </c>
      <c r="D16" s="40">
        <f>+C16-C8</f>
        <v>1549</v>
      </c>
      <c r="E16" s="95">
        <f>+D16*1000/14/3600</f>
        <v>30.734126984126984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3666341</v>
      </c>
      <c r="D21" s="40">
        <f>+C21-C16</f>
        <v>536</v>
      </c>
      <c r="E21" s="95">
        <f>+D21*1000/5/3600</f>
        <v>29.777777777777779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3666919</v>
      </c>
      <c r="D26" s="40">
        <f>+C26-C21</f>
        <v>578</v>
      </c>
      <c r="E26" s="95">
        <f>+D26*1000/5/3600</f>
        <v>32.111111111111114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0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45483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3666919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5">
        <v>3668476</v>
      </c>
      <c r="D16" s="40">
        <f>+C16-C8</f>
        <v>1557</v>
      </c>
      <c r="E16" s="95">
        <f>+D16*1000/14/3600</f>
        <v>30.892857142857142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3669020</v>
      </c>
      <c r="D21" s="40">
        <f>+C21-C16</f>
        <v>544</v>
      </c>
      <c r="E21" s="95">
        <f>+D21*1000/5/3600</f>
        <v>30.222222222222221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3669590</v>
      </c>
      <c r="D26" s="40">
        <f>+C26-C21</f>
        <v>570</v>
      </c>
      <c r="E26" s="95">
        <f>+D26*1000/5/3600</f>
        <v>31.666666666666668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45484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3669590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3671157</v>
      </c>
      <c r="D16" s="40">
        <f>+C16-C8</f>
        <v>1567</v>
      </c>
      <c r="E16" s="95">
        <f>+D16*1000/14/3600</f>
        <v>31.091269841269842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3671710</v>
      </c>
      <c r="D21" s="40">
        <f>+C21-C16</f>
        <v>553</v>
      </c>
      <c r="E21" s="95">
        <f>+D21*1000/5/3600</f>
        <v>30.722222222222221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3672269</v>
      </c>
      <c r="D26" s="40">
        <f>+C26-C21</f>
        <v>559</v>
      </c>
      <c r="E26" s="95">
        <f>+D26*1000/5/3600</f>
        <v>31.055555555555557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45485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3672269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3673822</v>
      </c>
      <c r="D16" s="40">
        <f>+C16-C8</f>
        <v>1553</v>
      </c>
      <c r="E16" s="95">
        <f>+D16*1000/14/3600</f>
        <v>30.813492063492067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3674386</v>
      </c>
      <c r="D21" s="40">
        <f>+C21-C16</f>
        <v>564</v>
      </c>
      <c r="E21" s="95">
        <f>+D21*1000/5/3600</f>
        <v>31.333333333333332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3674909</v>
      </c>
      <c r="D26" s="40">
        <f>+C26-C21</f>
        <v>523</v>
      </c>
      <c r="E26" s="95">
        <f>+D26*1000/5/3600</f>
        <v>29.055555555555557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45486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3674909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3676448</v>
      </c>
      <c r="D16" s="40">
        <f>+C16-C8</f>
        <v>1539</v>
      </c>
      <c r="E16" s="95">
        <f>+D16*1000/14/3600</f>
        <v>30.535714285714288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3677029</v>
      </c>
      <c r="D21" s="40">
        <f>+C21-C16</f>
        <v>581</v>
      </c>
      <c r="E21" s="95">
        <f>+D21*1000/5/3600</f>
        <v>32.277777777777779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3677538</v>
      </c>
      <c r="D26" s="40">
        <f>+C26-C21</f>
        <v>509</v>
      </c>
      <c r="E26" s="95">
        <f>+D26*1000/5/3600</f>
        <v>28.277777777777779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0" zoomScale="85" zoomScaleNormal="85" zoomScalePageLayoutView="70" workbookViewId="0">
      <selection activeCell="D29" sqref="D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45487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3677538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3679094</v>
      </c>
      <c r="D16" s="40">
        <f>+C16-C8</f>
        <v>1556</v>
      </c>
      <c r="E16" s="95">
        <f>+D16*1000/14/3600</f>
        <v>30.873015873015873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3679646</v>
      </c>
      <c r="D21" s="40">
        <f>+C21-C16</f>
        <v>552</v>
      </c>
      <c r="E21" s="95">
        <f>+D21*1000/5/3600</f>
        <v>30.666666666666668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3680354</v>
      </c>
      <c r="D26" s="40">
        <f>+C26-C21</f>
        <v>708</v>
      </c>
      <c r="E26" s="95">
        <f>+D26*1000/5/3600</f>
        <v>39.333333333333336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0" zoomScale="85" zoomScaleNormal="85" zoomScalePageLayoutView="70" workbookViewId="0">
      <selection activeCell="F15" sqref="F1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45488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3680354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3681756</v>
      </c>
      <c r="D16" s="40">
        <f>+C16-C8</f>
        <v>1402</v>
      </c>
      <c r="E16" s="95">
        <f>+D16*1000/14/3600</f>
        <v>27.817460317460316</v>
      </c>
      <c r="F16" s="41" t="s">
        <v>16</v>
      </c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3682332</v>
      </c>
      <c r="D21" s="40">
        <f>+C21-C16</f>
        <v>576</v>
      </c>
      <c r="E21" s="95">
        <f>+D21*1000/5/3600</f>
        <v>32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3682886</v>
      </c>
      <c r="D26" s="40">
        <f>+C26-C21</f>
        <v>554</v>
      </c>
      <c r="E26" s="95">
        <f>+D26*1000/5/3600</f>
        <v>30.777777777777779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45489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3682886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3684420</v>
      </c>
      <c r="D16" s="40">
        <f>+C16-C8</f>
        <v>1534</v>
      </c>
      <c r="E16" s="95">
        <f>+D16*1000/14/3600</f>
        <v>30.436507936507933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3684977</v>
      </c>
      <c r="D21" s="40">
        <f>+C21-C16</f>
        <v>557</v>
      </c>
      <c r="E21" s="95">
        <f>+D21*1000/5/3600</f>
        <v>30.944444444444443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3685545</v>
      </c>
      <c r="D26" s="40">
        <f>+C26-C21</f>
        <v>568</v>
      </c>
      <c r="E26" s="95">
        <f>+D26*1000/5/3600</f>
        <v>31.555555555555557</v>
      </c>
      <c r="F26" s="41" t="s">
        <v>16</v>
      </c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0" zoomScale="85" zoomScaleNormal="85" zoomScalePageLayoutView="70" workbookViewId="0">
      <selection activeCell="E25" sqref="E2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45490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3685545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3687099</v>
      </c>
      <c r="D16" s="40">
        <f>+C16-C8</f>
        <v>1554</v>
      </c>
      <c r="E16" s="95">
        <f>+D16*1000/14/3600</f>
        <v>30.833333333333332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3687716</v>
      </c>
      <c r="D21" s="40">
        <f>+C21-C16</f>
        <v>617</v>
      </c>
      <c r="E21" s="95">
        <f>+D21*1000/5/3600</f>
        <v>34.277777777777779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3688209</v>
      </c>
      <c r="D26" s="40">
        <f>+C26-C21</f>
        <v>493</v>
      </c>
      <c r="E26" s="95">
        <f>+D26*1000/5/3600</f>
        <v>27.388888888888889</v>
      </c>
      <c r="F26" s="45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3" zoomScale="85" zoomScaleNormal="85" zoomScalePageLayoutView="70" workbookViewId="0">
      <selection activeCell="C31" sqref="C3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3688209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3689773</v>
      </c>
      <c r="D16" s="40">
        <f>+C16-C8</f>
        <v>1564</v>
      </c>
      <c r="E16" s="95">
        <f>+D16*1000/14/3600</f>
        <v>31.031746031746032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3690338</v>
      </c>
      <c r="D21" s="40">
        <f>+C21-C16</f>
        <v>565</v>
      </c>
      <c r="E21" s="95">
        <f>+D21*1000/5/3600</f>
        <v>31.388888888888889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3690892</v>
      </c>
      <c r="D26" s="40">
        <f>+C26-C21</f>
        <v>554</v>
      </c>
      <c r="E26" s="95">
        <f>+D26*1000/5/3600</f>
        <v>30.777777777777779</v>
      </c>
      <c r="F26" s="41" t="s">
        <v>16</v>
      </c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 t="s">
        <v>33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3641795</v>
      </c>
      <c r="D8" s="28"/>
      <c r="E8" s="28"/>
      <c r="F8" s="8"/>
      <c r="G8" s="143"/>
      <c r="H8" s="144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6" t="s">
        <v>16</v>
      </c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3643487</v>
      </c>
      <c r="D16" s="40">
        <f>+C16-C8</f>
        <v>1692</v>
      </c>
      <c r="E16" s="95">
        <f>+D16*1000/14/3600</f>
        <v>33.571428571428569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26" t="s">
        <v>16</v>
      </c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3644086</v>
      </c>
      <c r="D21" s="40">
        <f>+C21-C16</f>
        <v>599</v>
      </c>
      <c r="E21" s="95">
        <f>+D21*1000/5/3600</f>
        <v>33.277777777777779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6" t="s">
        <v>16</v>
      </c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3644696</v>
      </c>
      <c r="D26" s="40">
        <f>+C26-C21</f>
        <v>610</v>
      </c>
      <c r="E26" s="95">
        <f>+D26*1000/5/3600</f>
        <v>33.888888888888886</v>
      </c>
      <c r="F26" s="41" t="s">
        <v>16</v>
      </c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3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3690892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3692419</v>
      </c>
      <c r="D16" s="40">
        <f>+C16-C8</f>
        <v>1527</v>
      </c>
      <c r="E16" s="95">
        <f>+D16*1000/14/3600</f>
        <v>30.297619047619047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3692998</v>
      </c>
      <c r="D21" s="40">
        <f>+C21-C16</f>
        <v>579</v>
      </c>
      <c r="E21" s="95">
        <f>+D21*1000/5/3600</f>
        <v>32.166666666666664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3693538</v>
      </c>
      <c r="D26" s="40">
        <f>+C26-C21</f>
        <v>540</v>
      </c>
      <c r="E26" s="95">
        <f>+D26*1000/5/3600</f>
        <v>30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3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3693538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3695084</v>
      </c>
      <c r="D16" s="40">
        <f>+C16-C8</f>
        <v>1546</v>
      </c>
      <c r="E16" s="95">
        <f>+D16*1000/14/3600</f>
        <v>30.674603174603178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3695662</v>
      </c>
      <c r="D21" s="40">
        <f>+C21-C16</f>
        <v>578</v>
      </c>
      <c r="E21" s="95">
        <f>+D21*1000/5/3600</f>
        <v>32.111111111111114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3696200</v>
      </c>
      <c r="D26" s="40">
        <f>+C26-C21</f>
        <v>538</v>
      </c>
      <c r="E26" s="95">
        <f>+D26*1000/5/3600</f>
        <v>29.888888888888889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0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3696200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3697757</v>
      </c>
      <c r="D16" s="40">
        <f>+C16-C8</f>
        <v>1557</v>
      </c>
      <c r="E16" s="95">
        <f>+D16*1000/14/3600</f>
        <v>30.892857142857142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3698320</v>
      </c>
      <c r="D21" s="40">
        <f>+C21-C16</f>
        <v>563</v>
      </c>
      <c r="E21" s="95">
        <f>+D21*1000/5/3600</f>
        <v>31.277777777777779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3698873</v>
      </c>
      <c r="D26" s="40">
        <f>+C26-C21</f>
        <v>553</v>
      </c>
      <c r="E26" s="95">
        <f>+D26*1000/5/3600</f>
        <v>30.722222222222221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0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3698873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3700402</v>
      </c>
      <c r="D16" s="40">
        <f>+C16-C8</f>
        <v>1529</v>
      </c>
      <c r="E16" s="95">
        <f>+D16*1000/14/3600</f>
        <v>30.337301587301585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3700963</v>
      </c>
      <c r="D21" s="40">
        <f>+C21-C16</f>
        <v>561</v>
      </c>
      <c r="E21" s="95">
        <f>+D21*1000/5/3600</f>
        <v>31.166666666666668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3701515</v>
      </c>
      <c r="D26" s="40">
        <f>+C26-C21</f>
        <v>552</v>
      </c>
      <c r="E26" s="95">
        <f>+D26*1000/5/3600</f>
        <v>30.666666666666668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3701515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3703031</v>
      </c>
      <c r="D16" s="40">
        <f>+C16-C8</f>
        <v>1516</v>
      </c>
      <c r="E16" s="95">
        <f>+D16*1000/14/3600</f>
        <v>30.079365079365079</v>
      </c>
      <c r="F16" s="45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3703599</v>
      </c>
      <c r="D21" s="40">
        <f>+C21-C16</f>
        <v>568</v>
      </c>
      <c r="E21" s="95">
        <f>+D21*1000/5/3600</f>
        <v>31.555555555555557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3704139</v>
      </c>
      <c r="D26" s="40">
        <f>+C26-C21</f>
        <v>540</v>
      </c>
      <c r="E26" s="95">
        <f>+D26*1000/5/3600</f>
        <v>30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0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3704139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3705653</v>
      </c>
      <c r="D16" s="40">
        <f>+C16-C8</f>
        <v>1514</v>
      </c>
      <c r="E16" s="95">
        <f>+D16*1000/14/3600</f>
        <v>30.039682539682541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3706188</v>
      </c>
      <c r="D21" s="40">
        <f>+C21-C16</f>
        <v>535</v>
      </c>
      <c r="E21" s="95">
        <f>+D21*1000/5/3600</f>
        <v>29.722222222222221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3706754</v>
      </c>
      <c r="D26" s="40">
        <f>+C26-C21</f>
        <v>566</v>
      </c>
      <c r="E26" s="95">
        <f>+D26*1000/5/3600</f>
        <v>31.444444444444443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3706754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3708333</v>
      </c>
      <c r="D16" s="40">
        <f>+C16-C8</f>
        <v>1579</v>
      </c>
      <c r="E16" s="95">
        <f>+D16*1000/14/3600</f>
        <v>31.329365079365079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3708875</v>
      </c>
      <c r="D21" s="40">
        <f>+C21-C16</f>
        <v>542</v>
      </c>
      <c r="E21" s="95">
        <f>+D21*1000/5/3600</f>
        <v>30.111111111111111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3709452</v>
      </c>
      <c r="D26" s="40">
        <f>+C26-C21</f>
        <v>577</v>
      </c>
      <c r="E26" s="95">
        <f>+D26*1000/5/3600</f>
        <v>32.055555555555557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3709452</v>
      </c>
      <c r="D8" s="28" t="s">
        <v>16</v>
      </c>
      <c r="E8" s="28"/>
      <c r="F8" s="8"/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3711018</v>
      </c>
      <c r="D16" s="40">
        <f>+C16-C8</f>
        <v>1566</v>
      </c>
      <c r="E16" s="95">
        <f>+D16*1000/14/3600</f>
        <v>31.071428571428569</v>
      </c>
      <c r="F16" s="45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3711576</v>
      </c>
      <c r="D21" s="40">
        <f>+C21-C16</f>
        <v>558</v>
      </c>
      <c r="E21" s="95">
        <f>+D21*1000/5/3600</f>
        <v>31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3712126</v>
      </c>
      <c r="D26" s="40">
        <f>+C26-C21</f>
        <v>550</v>
      </c>
      <c r="E26" s="95">
        <f>+D26*1000/5/3600</f>
        <v>30.555555555555557</v>
      </c>
      <c r="F26" s="45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4">
        <f>+'Día 26'!C26</f>
        <v>3712126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3713682</v>
      </c>
      <c r="D16" s="40">
        <f>+C16-C8</f>
        <v>1556</v>
      </c>
      <c r="E16" s="95">
        <f>+D16*1000/14/3600</f>
        <v>30.873015873015873</v>
      </c>
      <c r="F16" s="45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7">
        <f t="shared" si="1"/>
        <v>0</v>
      </c>
      <c r="F17" s="99"/>
      <c r="G17" s="153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7">
        <f t="shared" si="1"/>
        <v>0</v>
      </c>
      <c r="F18" s="99"/>
      <c r="G18" s="153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7">
        <f t="shared" si="1"/>
        <v>0</v>
      </c>
      <c r="F19" s="99"/>
      <c r="G19" s="153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8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3714242</v>
      </c>
      <c r="D21" s="40">
        <f>+C21-C16</f>
        <v>560</v>
      </c>
      <c r="E21" s="95">
        <f>+D21*1000/5/3600</f>
        <v>31.111111111111111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3714802</v>
      </c>
      <c r="D26" s="40">
        <f>+C26-C21</f>
        <v>560</v>
      </c>
      <c r="E26" s="95">
        <f>+D26*1000/5/3600</f>
        <v>31.111111111111111</v>
      </c>
      <c r="F26" s="45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3714802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3716373</v>
      </c>
      <c r="D16" s="40">
        <f>+C16-C8</f>
        <v>1571</v>
      </c>
      <c r="E16" s="95">
        <f>+D16*1000/14/3600</f>
        <v>31.170634920634921</v>
      </c>
      <c r="F16" s="45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3716906</v>
      </c>
      <c r="D21" s="40">
        <f>+C21-C16</f>
        <v>533</v>
      </c>
      <c r="E21" s="95">
        <f>+D21*1000/5/3600</f>
        <v>29.611111111111111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3717471</v>
      </c>
      <c r="D26" s="40">
        <f>+C26-C21</f>
        <v>565</v>
      </c>
      <c r="E26" s="95">
        <f>+D26*1000/5/3600</f>
        <v>31.388888888888889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3644696</v>
      </c>
      <c r="D8" s="28" t="s">
        <v>16</v>
      </c>
      <c r="E8" s="28"/>
      <c r="F8" s="8"/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 t="s">
        <v>16</v>
      </c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3646386</v>
      </c>
      <c r="D16" s="40">
        <f>+C16-C8</f>
        <v>1690</v>
      </c>
      <c r="E16" s="95">
        <f>+D16*1000/14/3600</f>
        <v>33.531746031746032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9"/>
      <c r="G20" s="149"/>
      <c r="H20" s="15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3647010</v>
      </c>
      <c r="D21" s="40">
        <f>+C21-C16</f>
        <v>624</v>
      </c>
      <c r="E21" s="96">
        <f>+D21*1000/5/3600</f>
        <v>34.666666666666664</v>
      </c>
      <c r="F21" s="41"/>
      <c r="G21" s="151"/>
      <c r="H21" s="15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90"/>
      <c r="G22" s="143"/>
      <c r="H22" s="14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3647605</v>
      </c>
      <c r="D26" s="40">
        <f>+C26-C21</f>
        <v>595</v>
      </c>
      <c r="E26" s="95">
        <f>+D26*1000/5/3600</f>
        <v>33.055555555555557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3">
        <f>+'Día 28'!C26</f>
        <v>3717471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3719016</v>
      </c>
      <c r="D16" s="40">
        <f>+C16-C8</f>
        <v>1545</v>
      </c>
      <c r="E16" s="102">
        <f>+D16*1000/14/3600</f>
        <v>30.654761904761905</v>
      </c>
      <c r="F16" s="45" t="s">
        <v>16</v>
      </c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0">
        <v>3719596</v>
      </c>
      <c r="D21" s="40">
        <f>+C21-C16</f>
        <v>580</v>
      </c>
      <c r="E21" s="102">
        <f>+D21*1000/5/3600</f>
        <v>32.222222222222221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0">
        <v>3720128</v>
      </c>
      <c r="D26" s="40">
        <f>+C26-C21</f>
        <v>532</v>
      </c>
      <c r="E26" s="102">
        <f>+D26*1000/5/3600</f>
        <v>29.555555555555557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6" zoomScale="85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0">
        <f>+'Día 29'!C26</f>
        <v>3720128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3721674</v>
      </c>
      <c r="D16" s="40">
        <f>+C16-C8</f>
        <v>1546</v>
      </c>
      <c r="E16" s="95">
        <f>+D16*1000/14/3600</f>
        <v>30.674603174603178</v>
      </c>
      <c r="F16" s="45" t="s">
        <v>16</v>
      </c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3722245</v>
      </c>
      <c r="D21" s="40">
        <f>+C21-C16</f>
        <v>571</v>
      </c>
      <c r="E21" s="95">
        <f>+D21*1000/5/3600</f>
        <v>31.722222222222221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6">
        <v>3722778</v>
      </c>
      <c r="D26" s="40">
        <f>+C26-C21</f>
        <v>533</v>
      </c>
      <c r="E26" s="95">
        <f>+D26*1000/5/3600</f>
        <v>29.611111111111111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6" zoomScale="85" zoomScaleNormal="85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105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0">
        <f>+'Día 30'!C26</f>
        <v>3722778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6">
        <v>3724339</v>
      </c>
      <c r="D16" s="40">
        <f>+C16-C8</f>
        <v>1561</v>
      </c>
      <c r="E16" s="95">
        <f>+D16*1000/14/3600</f>
        <v>30.972222222222221</v>
      </c>
      <c r="F16" s="45" t="s">
        <v>16</v>
      </c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/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3724896</v>
      </c>
      <c r="D21" s="40">
        <f>+C21-C16</f>
        <v>557</v>
      </c>
      <c r="E21" s="95">
        <f>+D21*1000/5/3600</f>
        <v>30.944444444444443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3">
        <v>3725441</v>
      </c>
      <c r="D26" s="40">
        <f>+C26-C21</f>
        <v>545</v>
      </c>
      <c r="E26" s="95">
        <f>+D26*1000/5/3600</f>
        <v>30.277777777777779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3647605</v>
      </c>
      <c r="D8" s="28" t="s">
        <v>16</v>
      </c>
      <c r="E8" s="28"/>
      <c r="F8" s="8"/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3649285</v>
      </c>
      <c r="D16" s="40">
        <f>+C16-C8</f>
        <v>1680</v>
      </c>
      <c r="E16" s="95">
        <f>+D16*1000/14/3600</f>
        <v>33.333333333333336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3649893</v>
      </c>
      <c r="D21" s="40">
        <f>+C21-C16</f>
        <v>608</v>
      </c>
      <c r="E21" s="95">
        <f>+D21*1000/5/3600</f>
        <v>33.777777777777779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3650485</v>
      </c>
      <c r="D26" s="40">
        <f>+C26-C21</f>
        <v>592</v>
      </c>
      <c r="E26" s="95">
        <f>+D26*1000/5/3600</f>
        <v>32.888888888888886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D26" sqref="D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3650485</v>
      </c>
      <c r="D8" s="28" t="s">
        <v>16</v>
      </c>
      <c r="E8" s="28"/>
      <c r="F8" s="8"/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3652166</v>
      </c>
      <c r="D16" s="40">
        <f>+C16-C8</f>
        <v>1681</v>
      </c>
      <c r="E16" s="95">
        <f>+D16*1000/14/3600</f>
        <v>33.353174603174601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3652770</v>
      </c>
      <c r="D21" s="40">
        <f>+C21-C16</f>
        <v>604</v>
      </c>
      <c r="E21" s="95">
        <f>+D21*1000/5/3600</f>
        <v>33.555555555555557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3653373</v>
      </c>
      <c r="D26" s="40">
        <f>+C26-C21</f>
        <v>603</v>
      </c>
      <c r="E26" s="95">
        <f>+D26*1000/5/3600</f>
        <v>33.5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45478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3653373</v>
      </c>
      <c r="D8" s="28" t="s">
        <v>16</v>
      </c>
      <c r="E8" s="28"/>
      <c r="F8" s="8"/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3655024</v>
      </c>
      <c r="D16" s="40">
        <f>+C16-C8</f>
        <v>1651</v>
      </c>
      <c r="E16" s="95">
        <f>+D16*1000/14/3600</f>
        <v>32.757936507936506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3655607</v>
      </c>
      <c r="D21" s="40">
        <f>+C21-C16</f>
        <v>583</v>
      </c>
      <c r="E21" s="95">
        <f>+D21*1000/5/3600</f>
        <v>32.388888888888886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3656210</v>
      </c>
      <c r="D26" s="40">
        <f>+C26-C21</f>
        <v>603</v>
      </c>
      <c r="E26" s="95">
        <f>+D26*1000/5/3600</f>
        <v>33.5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45479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3656210</v>
      </c>
      <c r="D8" s="28" t="s">
        <v>16</v>
      </c>
      <c r="E8" s="28"/>
      <c r="F8" s="8"/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3657844</v>
      </c>
      <c r="D16" s="40">
        <f>+C16-C8</f>
        <v>1634</v>
      </c>
      <c r="E16" s="95">
        <f>+D16*1000/14/3600</f>
        <v>32.420634920634917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1"/>
      <c r="H20" s="9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3658394</v>
      </c>
      <c r="D21" s="40">
        <f>+C21-C16</f>
        <v>550</v>
      </c>
      <c r="E21" s="95">
        <f>+D21*1000/5/3600</f>
        <v>30.555555555555557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3658927</v>
      </c>
      <c r="D26" s="40">
        <f>+C26-C21</f>
        <v>533</v>
      </c>
      <c r="E26" s="95">
        <f>+D26*1000/5/3600</f>
        <v>29.611111111111111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45114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3658927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3660482</v>
      </c>
      <c r="D16" s="40">
        <f>+C16-C8</f>
        <v>1555</v>
      </c>
      <c r="E16" s="95">
        <f>+D16*1000/14/3600</f>
        <v>30.853174603174601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3661042</v>
      </c>
      <c r="D21" s="40">
        <f>+C21-C16</f>
        <v>560</v>
      </c>
      <c r="E21" s="95">
        <f>+D21*1000/5/3600</f>
        <v>31.111111111111111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3661578</v>
      </c>
      <c r="D26" s="40">
        <f>+C26-C21</f>
        <v>536</v>
      </c>
      <c r="E26" s="95">
        <f>+D26*1000/5/3600</f>
        <v>29.777777777777779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4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45115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3661578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3663133</v>
      </c>
      <c r="D16" s="40">
        <f>+C16-C8</f>
        <v>1555</v>
      </c>
      <c r="E16" s="95">
        <f>+D16*1000/14/3600</f>
        <v>30.853174603174601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3663700</v>
      </c>
      <c r="D21" s="40">
        <f>+C21-C16</f>
        <v>567</v>
      </c>
      <c r="E21" s="95">
        <f>+D21*1000/5/3600</f>
        <v>31.5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3664256</v>
      </c>
      <c r="D26" s="40">
        <f>+C26-C21</f>
        <v>556</v>
      </c>
      <c r="E26" s="95">
        <f>+D26*1000/5/3600</f>
        <v>30.888888888888889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20" ma:contentTypeDescription="Crear nuevo documento." ma:contentTypeScope="" ma:versionID="a005414767d321ceb5ca614881bd0bf1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322dfcbe22b1bf9c385994bcb2c22e4c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40144A21-15C4-4A02-B0D8-A2E302877CBD}"/>
</file>

<file path=customXml/itemProps2.xml><?xml version="1.0" encoding="utf-8"?>
<ds:datastoreItem xmlns:ds="http://schemas.openxmlformats.org/officeDocument/2006/customXml" ds:itemID="{97A143C2-1F84-44F4-B409-B46442C8B8F9}"/>
</file>

<file path=customXml/itemProps3.xml><?xml version="1.0" encoding="utf-8"?>
<ds:datastoreItem xmlns:ds="http://schemas.openxmlformats.org/officeDocument/2006/customXml" ds:itemID="{9028F00E-A343-4862-98BF-2A4163DD8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2024-08-27T22:16:12Z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